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AC\Downloads\"/>
    </mc:Choice>
  </mc:AlternateContent>
  <xr:revisionPtr revIDLastSave="0" documentId="8_{CB012C48-8146-49E1-B93C-4DF6C09C1ACB}" xr6:coauthVersionLast="47" xr6:coauthVersionMax="47" xr10:uidLastSave="{00000000-0000-0000-0000-000000000000}"/>
  <bookViews>
    <workbookView xWindow="0" yWindow="0" windowWidth="28800" windowHeight="12480" tabRatio="938" firstSheet="6" activeTab="6" xr2:uid="{00000000-000D-0000-FFFF-FFFF00000000}"/>
  </bookViews>
  <sheets>
    <sheet name="ปร.6" sheetId="21" r:id="rId1"/>
    <sheet name="ปร.5(ก)" sheetId="22" r:id="rId2"/>
    <sheet name="รวม " sheetId="26" r:id="rId3"/>
    <sheet name="โครงสร้าง " sheetId="129" r:id="rId4"/>
    <sheet name="สถาปัตยกรรม" sheetId="226" r:id="rId5"/>
    <sheet name="สุขาภิบาล" sheetId="29" r:id="rId6"/>
    <sheet name="ไฟฟ้า" sheetId="30" r:id="rId7"/>
    <sheet name="ปรับอากาศ " sheetId="135" r:id="rId8"/>
    <sheet name="อาคารเก็บเอกสาร(ไม่มีเข็ม)" sheetId="168" r:id="rId9"/>
    <sheet name="ห้องน้ำลูกค้า(ไม่มีเข็ม)" sheetId="170" r:id="rId10"/>
    <sheet name="โรงจอดรถยนต์ 4 คัน(ไม่มีเข็ม)" sheetId="169" r:id="rId11"/>
    <sheet name="งานกลุ่ม 2" sheetId="227" r:id="rId12"/>
    <sheet name="งานกลุ่มที่3ผังบริเวณ" sheetId="171" r:id="rId13"/>
    <sheet name="ปร.5(ข)" sheetId="223" r:id="rId14"/>
    <sheet name="ปร.4." sheetId="101" r:id="rId15"/>
    <sheet name="ปร.4(พ)" sheetId="221" r:id="rId16"/>
    <sheet name="เหตุผล" sheetId="222" r:id="rId17"/>
  </sheets>
  <definedNames>
    <definedName name="_xlnm._FilterDatabase" localSheetId="3" hidden="1">'โครงสร้าง '!#REF!</definedName>
    <definedName name="_xlnm._FilterDatabase" localSheetId="11" hidden="1">'งานกลุ่ม 2'!#REF!</definedName>
    <definedName name="_xlnm._FilterDatabase" localSheetId="12" hidden="1">งานกลุ่มที่3ผังบริเวณ!#REF!</definedName>
    <definedName name="_xlnm._FilterDatabase" localSheetId="15" hidden="1">'ปร.4(พ)'!#REF!</definedName>
    <definedName name="_xlnm._FilterDatabase" localSheetId="14" hidden="1">'ปร.4.'!#REF!</definedName>
    <definedName name="_xlnm._FilterDatabase" localSheetId="7" hidden="1">'ปรับอากาศ '!#REF!</definedName>
    <definedName name="_xlnm._FilterDatabase" localSheetId="6" hidden="1">ไฟฟ้า!#REF!</definedName>
    <definedName name="_xlnm._FilterDatabase" localSheetId="2" hidden="1">'รวม '!#REF!</definedName>
    <definedName name="_xlnm._FilterDatabase" localSheetId="10" hidden="1">'โรงจอดรถยนต์ 4 คัน(ไม่มีเข็ม)'!#REF!</definedName>
    <definedName name="_xlnm._FilterDatabase" localSheetId="4" hidden="1">สถาปัตยกรรม!#REF!</definedName>
    <definedName name="_xlnm._FilterDatabase" localSheetId="5" hidden="1">สุขาภิบาล!#REF!</definedName>
    <definedName name="_xlnm._FilterDatabase" localSheetId="9" hidden="1">'ห้องน้ำลูกค้า(ไม่มีเข็ม)'!#REF!</definedName>
    <definedName name="_xlnm._FilterDatabase" localSheetId="8" hidden="1">'อาคารเก็บเอกสาร(ไม่มีเข็ม)'!#REF!</definedName>
    <definedName name="A" localSheetId="11">#REF!</definedName>
    <definedName name="A" localSheetId="12">#REF!</definedName>
    <definedName name="A" localSheetId="15">#REF!</definedName>
    <definedName name="A" localSheetId="14">#REF!</definedName>
    <definedName name="A" localSheetId="13">#REF!</definedName>
    <definedName name="A" localSheetId="7">#REF!</definedName>
    <definedName name="A" localSheetId="4">#REF!</definedName>
    <definedName name="A" localSheetId="9">#REF!</definedName>
    <definedName name="A" localSheetId="16">#REF!</definedName>
    <definedName name="A" localSheetId="8">#REF!</definedName>
    <definedName name="A">#REF!</definedName>
    <definedName name="B" localSheetId="11">#REF!</definedName>
    <definedName name="B" localSheetId="15">#REF!</definedName>
    <definedName name="B" localSheetId="13">#REF!</definedName>
    <definedName name="B" localSheetId="4">#REF!</definedName>
    <definedName name="B" localSheetId="16">#REF!</definedName>
    <definedName name="B">#REF!</definedName>
    <definedName name="D" localSheetId="11">#REF!</definedName>
    <definedName name="D" localSheetId="15">#REF!</definedName>
    <definedName name="D" localSheetId="13">#REF!</definedName>
    <definedName name="D" localSheetId="4">#REF!</definedName>
    <definedName name="D" localSheetId="16">#REF!</definedName>
    <definedName name="D">#REF!</definedName>
    <definedName name="E" localSheetId="11">#REF!</definedName>
    <definedName name="E" localSheetId="15">#REF!</definedName>
    <definedName name="E" localSheetId="13">#REF!</definedName>
    <definedName name="E" localSheetId="4">#REF!</definedName>
    <definedName name="E" localSheetId="16">#REF!</definedName>
    <definedName name="E">#REF!</definedName>
    <definedName name="F" localSheetId="11">#REF!</definedName>
    <definedName name="F" localSheetId="15">#REF!</definedName>
    <definedName name="F" localSheetId="13">#REF!</definedName>
    <definedName name="F" localSheetId="4">#REF!</definedName>
    <definedName name="F" localSheetId="16">#REF!</definedName>
    <definedName name="F">#REF!</definedName>
    <definedName name="G" localSheetId="11">#REF!</definedName>
    <definedName name="G" localSheetId="15">#REF!</definedName>
    <definedName name="G" localSheetId="13">#REF!</definedName>
    <definedName name="G" localSheetId="4">#REF!</definedName>
    <definedName name="G" localSheetId="16">#REF!</definedName>
    <definedName name="G">#REF!</definedName>
    <definedName name="H" localSheetId="11">#REF!</definedName>
    <definedName name="H" localSheetId="15">#REF!</definedName>
    <definedName name="H" localSheetId="13">#REF!</definedName>
    <definedName name="H" localSheetId="4">#REF!</definedName>
    <definedName name="H" localSheetId="16">#REF!</definedName>
    <definedName name="H">#REF!</definedName>
    <definedName name="_xlnm.Print_Area" localSheetId="3">'โครงสร้าง '!$A$1:$J$101</definedName>
    <definedName name="_xlnm.Print_Area" localSheetId="11">'งานกลุ่ม 2'!$A$1:$J$55</definedName>
    <definedName name="_xlnm.Print_Area" localSheetId="12">งานกลุ่มที่3ผังบริเวณ!$A$1:$J$229</definedName>
    <definedName name="_xlnm.Print_Area" localSheetId="15">'ปร.4(พ)'!$A$1:$J$30</definedName>
    <definedName name="_xlnm.Print_Area" localSheetId="14">'ปร.4.'!$A$1:$J$75</definedName>
    <definedName name="_xlnm.Print_Area" localSheetId="1">'ปร.5(ก)'!$A$1:$G$41</definedName>
    <definedName name="_xlnm.Print_Area" localSheetId="13">'ปร.5(ข)'!$A$1:$T$36</definedName>
    <definedName name="_xlnm.Print_Area" localSheetId="0">ปร.6!$A$1:$E$34</definedName>
    <definedName name="_xlnm.Print_Area" localSheetId="7">'ปรับอากาศ '!$A$1:$J$53</definedName>
    <definedName name="_xlnm.Print_Area" localSheetId="6">ไฟฟ้า!$A$1:$J$207</definedName>
    <definedName name="_xlnm.Print_Area" localSheetId="2">'รวม '!$A$1:$J$54</definedName>
    <definedName name="_xlnm.Print_Area" localSheetId="10">'โรงจอดรถยนต์ 4 คัน(ไม่มีเข็ม)'!$A$1:$J$53</definedName>
    <definedName name="_xlnm.Print_Area" localSheetId="4">สถาปัตยกรรม!$A$1:$J$168</definedName>
    <definedName name="_xlnm.Print_Area" localSheetId="5">สุขาภิบาล!$A$1:$J$32</definedName>
    <definedName name="_xlnm.Print_Area" localSheetId="9">'ห้องน้ำลูกค้า(ไม่มีเข็ม)'!$A$1:$J$129</definedName>
    <definedName name="_xlnm.Print_Area" localSheetId="16">เหตุผล!$A$1:$T$36</definedName>
    <definedName name="_xlnm.Print_Area" localSheetId="8">'อาคารเก็บเอกสาร(ไม่มีเข็ม)'!$A$1:$J$75</definedName>
    <definedName name="_xlnm.Print_Titles" localSheetId="3">'โครงสร้าง '!$1:$9</definedName>
    <definedName name="_xlnm.Print_Titles" localSheetId="11">'งานกลุ่ม 2'!$1:$9</definedName>
    <definedName name="_xlnm.Print_Titles" localSheetId="12">งานกลุ่มที่3ผังบริเวณ!$1:$9</definedName>
    <definedName name="_xlnm.Print_Titles" localSheetId="15">'ปร.4(พ)'!$1:$9</definedName>
    <definedName name="_xlnm.Print_Titles" localSheetId="14">'ปร.4.'!$1:$9</definedName>
    <definedName name="_xlnm.Print_Titles" localSheetId="7">'ปรับอากาศ '!$1:$9</definedName>
    <definedName name="_xlnm.Print_Titles" localSheetId="6">ไฟฟ้า!$1:$9</definedName>
    <definedName name="_xlnm.Print_Titles" localSheetId="2">'รวม '!$1:$9</definedName>
    <definedName name="_xlnm.Print_Titles" localSheetId="10">'โรงจอดรถยนต์ 4 คัน(ไม่มีเข็ม)'!$1:$9</definedName>
    <definedName name="_xlnm.Print_Titles" localSheetId="4">สถาปัตยกรรม!$1:$9</definedName>
    <definedName name="_xlnm.Print_Titles" localSheetId="5">สุขาภิบาล!$1:$9</definedName>
    <definedName name="_xlnm.Print_Titles" localSheetId="9">'ห้องน้ำลูกค้า(ไม่มีเข็ม)'!$1:$9</definedName>
    <definedName name="_xlnm.Print_Titles" localSheetId="8">'อาคารเก็บเอกสาร(ไม่มีเข็ม)'!$1:$9</definedName>
    <definedName name="Z" localSheetId="11">#REF!</definedName>
    <definedName name="Z" localSheetId="15">#REF!</definedName>
    <definedName name="Z" localSheetId="4">#REF!</definedName>
    <definedName name="Z">#REF!</definedName>
    <definedName name="ก่อสร้างห้องน้ำ" localSheetId="11">#REF!</definedName>
    <definedName name="ก่อสร้างห้องน้ำ" localSheetId="15">#REF!</definedName>
    <definedName name="ก่อสร้างห้องน้ำ" localSheetId="13">#REF!</definedName>
    <definedName name="ก่อสร้างห้องน้ำ" localSheetId="4">#REF!</definedName>
    <definedName name="ก่อสร้างห้องน้ำ" localSheetId="16">#REF!</definedName>
    <definedName name="ก่อสร้างห้องน้ำ">#REF!</definedName>
    <definedName name="ชั้น2" localSheetId="11">#REF!</definedName>
    <definedName name="ชั้น2" localSheetId="15">#REF!</definedName>
    <definedName name="ชั้น2" localSheetId="13">#REF!</definedName>
    <definedName name="ชั้น2" localSheetId="4">#REF!</definedName>
    <definedName name="ชั้น2" localSheetId="16">#REF!</definedName>
    <definedName name="ชั้น2">#REF!</definedName>
    <definedName name="ตาข่ายกันนก" localSheetId="11">#REF!</definedName>
    <definedName name="ตาข่ายกันนก" localSheetId="15">#REF!</definedName>
    <definedName name="ตาข่ายกันนก" localSheetId="13">#REF!</definedName>
    <definedName name="ตาข่ายกันนก" localSheetId="4">#REF!</definedName>
    <definedName name="ตาข่ายกันนก" localSheetId="16">#REF!</definedName>
    <definedName name="ตาข่ายกันนก">#REF!</definedName>
    <definedName name="ป1ห้องเครื่องปั๊ม" localSheetId="11">#REF!</definedName>
    <definedName name="ป1ห้องเครื่องปั๊ม" localSheetId="15">#REF!</definedName>
    <definedName name="ป1ห้องเครื่องปั๊ม" localSheetId="13">#REF!</definedName>
    <definedName name="ป1ห้องเครื่องปั๊ม" localSheetId="4">#REF!</definedName>
    <definedName name="ป1ห้องเครื่องปั๊ม" localSheetId="16">#REF!</definedName>
    <definedName name="ป1ห้องเครื่องปั๊ม">#REF!</definedName>
    <definedName name="ประตูหน้าต่างอาคารห้องประชุม" localSheetId="11">#REF!</definedName>
    <definedName name="ประตูหน้าต่างอาคารห้องประชุม" localSheetId="15">#REF!</definedName>
    <definedName name="ประตูหน้าต่างอาคารห้องประชุม" localSheetId="13">#REF!</definedName>
    <definedName name="ประตูหน้าต่างอาคารห้องประชุม" localSheetId="4">#REF!</definedName>
    <definedName name="ประตูหน้าต่างอาคารห้องประชุม" localSheetId="16">#REF!</definedName>
    <definedName name="ประตูหน้าต่างอาคารห้องประชุม">#REF!</definedName>
    <definedName name="ประตูห้องน้ำลูกค้า" localSheetId="11">#REF!</definedName>
    <definedName name="ประตูห้องน้ำลูกค้า" localSheetId="15">#REF!</definedName>
    <definedName name="ประตูห้องน้ำลูกค้า" localSheetId="13">#REF!</definedName>
    <definedName name="ประตูห้องน้ำลูกค้า" localSheetId="4">#REF!</definedName>
    <definedName name="ประตูห้องน้ำลูกค้า" localSheetId="16">#REF!</definedName>
    <definedName name="ประตูห้องน้ำลูกค้า">#REF!</definedName>
    <definedName name="ประตูห้องประชุม" localSheetId="11">#REF!</definedName>
    <definedName name="ประตูห้องประชุม" localSheetId="15">#REF!</definedName>
    <definedName name="ประตูห้องประชุม" localSheetId="13">#REF!</definedName>
    <definedName name="ประตูห้องประชุม" localSheetId="4">#REF!</definedName>
    <definedName name="ประตูห้องประชุม" localSheetId="16">#REF!</definedName>
    <definedName name="ประตูห้องประชุม">#REF!</definedName>
    <definedName name="ปรับปรุงอาคารC" localSheetId="11">#REF!</definedName>
    <definedName name="ปรับปรุงอาคารC" localSheetId="15">#REF!</definedName>
    <definedName name="ปรับปรุงอาคารC" localSheetId="13">#REF!</definedName>
    <definedName name="ปรับปรุงอาคารC" localSheetId="4">#REF!</definedName>
    <definedName name="ปรับปรุงอาคารC" localSheetId="16">#REF!</definedName>
    <definedName name="ปรับปรุงอาคารC">#REF!</definedName>
    <definedName name="ส่นวที่2." localSheetId="11">#REF!</definedName>
    <definedName name="ส่นวที่2." localSheetId="15">#REF!</definedName>
    <definedName name="ส่นวที่2." localSheetId="13">#REF!</definedName>
    <definedName name="ส่นวที่2." localSheetId="4">#REF!</definedName>
    <definedName name="ส่นวที่2." localSheetId="16">#REF!</definedName>
    <definedName name="ส่นวที่2.">#REF!</definedName>
    <definedName name="ส่วน2" localSheetId="11">#REF!</definedName>
    <definedName name="ส่วน2" localSheetId="15">#REF!</definedName>
    <definedName name="ส่วน2" localSheetId="13">#REF!</definedName>
    <definedName name="ส่วน2" localSheetId="4">#REF!</definedName>
    <definedName name="ส่วน2" localSheetId="16">#REF!</definedName>
    <definedName name="ส่วน2">#REF!</definedName>
    <definedName name="ส่วนที่2" localSheetId="11">#REF!</definedName>
    <definedName name="ส่วนที่2" localSheetId="15">#REF!</definedName>
    <definedName name="ส่วนที่2" localSheetId="13">#REF!</definedName>
    <definedName name="ส่วนที่2" localSheetId="4">#REF!</definedName>
    <definedName name="ส่วนที่2" localSheetId="16">#REF!</definedName>
    <definedName name="ส่วนที่2">#REF!</definedName>
    <definedName name="ห้องเตรียมอาหาร" localSheetId="11">#REF!</definedName>
    <definedName name="ห้องเตรียมอาหาร" localSheetId="15">#REF!</definedName>
    <definedName name="ห้องเตรียมอาหาร" localSheetId="13">#REF!</definedName>
    <definedName name="ห้องเตรียมอาหาร" localSheetId="4">#REF!</definedName>
    <definedName name="ห้องเตรียมอาหาร" localSheetId="16">#REF!</definedName>
    <definedName name="ห้องเตรียมอาหาร">#REF!</definedName>
    <definedName name="ห้องน้ำ" localSheetId="11">#REF!</definedName>
    <definedName name="ห้องน้ำ" localSheetId="15">#REF!</definedName>
    <definedName name="ห้องน้ำ" localSheetId="13">#REF!</definedName>
    <definedName name="ห้องน้ำ" localSheetId="4">#REF!</definedName>
    <definedName name="ห้องน้ำ" localSheetId="16">#REF!</definedName>
    <definedName name="ห้องน้ำ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69" l="1"/>
  <c r="E224" i="171"/>
  <c r="G6" i="221" l="1"/>
  <c r="E8" i="222" l="1"/>
  <c r="A8" i="222"/>
  <c r="A6" i="221"/>
  <c r="G6" i="101"/>
  <c r="A8" i="223"/>
  <c r="E9" i="223"/>
  <c r="A9" i="223"/>
  <c r="G6" i="171"/>
  <c r="G6" i="227"/>
  <c r="G6" i="169"/>
  <c r="G6" i="168"/>
  <c r="G6" i="135"/>
  <c r="G6" i="30"/>
  <c r="G6" i="29"/>
  <c r="G6" i="226"/>
  <c r="G6" i="129"/>
  <c r="G6" i="26"/>
  <c r="A6" i="26"/>
  <c r="C9" i="22"/>
  <c r="G6" i="170" s="1"/>
  <c r="A9" i="22"/>
  <c r="A8" i="22"/>
  <c r="H38" i="226" l="1"/>
  <c r="H51" i="170"/>
  <c r="H52" i="170"/>
  <c r="F51" i="170"/>
  <c r="F52" i="170"/>
  <c r="F38" i="226"/>
  <c r="I38" i="226" s="1"/>
  <c r="I51" i="170" l="1"/>
  <c r="I52" i="170"/>
  <c r="H24" i="226"/>
  <c r="H25" i="226"/>
  <c r="F19" i="226"/>
  <c r="E20" i="226" s="1"/>
  <c r="F21" i="226"/>
  <c r="F22" i="226"/>
  <c r="F23" i="226"/>
  <c r="F24" i="226"/>
  <c r="F25" i="226"/>
  <c r="I25" i="226" s="1"/>
  <c r="I24" i="226" l="1"/>
  <c r="H39" i="226"/>
  <c r="F39" i="226"/>
  <c r="I39" i="226" l="1"/>
  <c r="H155" i="226"/>
  <c r="H156" i="226"/>
  <c r="H157" i="226"/>
  <c r="F155" i="226"/>
  <c r="F156" i="226"/>
  <c r="F157" i="226"/>
  <c r="I157" i="226" l="1"/>
  <c r="I156" i="226"/>
  <c r="H129" i="171" l="1"/>
  <c r="F129" i="171"/>
  <c r="I129" i="171" l="1"/>
  <c r="F37" i="30" l="1"/>
  <c r="H88" i="30" l="1"/>
  <c r="H89" i="30"/>
  <c r="H90" i="30"/>
  <c r="F89" i="30"/>
  <c r="F90" i="30"/>
  <c r="F91" i="30"/>
  <c r="H20" i="135"/>
  <c r="F20" i="135"/>
  <c r="H42" i="170"/>
  <c r="H43" i="170"/>
  <c r="H44" i="170"/>
  <c r="F42" i="170"/>
  <c r="F43" i="170"/>
  <c r="F44" i="170"/>
  <c r="H39" i="168"/>
  <c r="H40" i="168"/>
  <c r="H41" i="168"/>
  <c r="F39" i="168"/>
  <c r="I39" i="168" s="1"/>
  <c r="F40" i="168"/>
  <c r="F41" i="168"/>
  <c r="I41" i="168" s="1"/>
  <c r="H16" i="226"/>
  <c r="F16" i="226"/>
  <c r="H51" i="101"/>
  <c r="H52" i="101"/>
  <c r="H53" i="101"/>
  <c r="F51" i="101"/>
  <c r="F52" i="101"/>
  <c r="F53" i="101"/>
  <c r="I53" i="101" s="1"/>
  <c r="F54" i="101"/>
  <c r="I51" i="101" l="1"/>
  <c r="I42" i="170"/>
  <c r="I20" i="135"/>
  <c r="I43" i="170"/>
  <c r="I16" i="226"/>
  <c r="I89" i="30"/>
  <c r="I44" i="170"/>
  <c r="I40" i="168"/>
  <c r="I52" i="101"/>
  <c r="F194" i="171" l="1"/>
  <c r="H39" i="171" l="1"/>
  <c r="H40" i="171"/>
  <c r="H41" i="171"/>
  <c r="F39" i="171"/>
  <c r="F40" i="171"/>
  <c r="F41" i="171"/>
  <c r="I39" i="171" l="1"/>
  <c r="I41" i="171"/>
  <c r="I40" i="171"/>
  <c r="H209" i="171" l="1"/>
  <c r="H210" i="171"/>
  <c r="F209" i="171"/>
  <c r="F210" i="171"/>
  <c r="H200" i="171"/>
  <c r="F200" i="171"/>
  <c r="I210" i="171" l="1"/>
  <c r="I209" i="171"/>
  <c r="I200" i="171"/>
  <c r="H78" i="171" l="1"/>
  <c r="F78" i="171"/>
  <c r="I78" i="171" s="1"/>
  <c r="H11" i="221" l="1"/>
  <c r="D13" i="21" l="1"/>
  <c r="G30" i="221"/>
  <c r="H22" i="227"/>
  <c r="F22" i="227"/>
  <c r="H21" i="227"/>
  <c r="F21" i="227"/>
  <c r="H20" i="227"/>
  <c r="F20" i="227"/>
  <c r="H19" i="227"/>
  <c r="F19" i="227"/>
  <c r="I20" i="227" l="1"/>
  <c r="I22" i="227"/>
  <c r="I21" i="227"/>
  <c r="I19" i="227"/>
  <c r="F42" i="171"/>
  <c r="H42" i="171"/>
  <c r="I42" i="171" l="1"/>
  <c r="A6" i="101"/>
  <c r="A6" i="171"/>
  <c r="A6" i="227"/>
  <c r="A6" i="169"/>
  <c r="A6" i="170"/>
  <c r="A6" i="168"/>
  <c r="A6" i="135"/>
  <c r="A6" i="30"/>
  <c r="A6" i="29"/>
  <c r="A6" i="226"/>
  <c r="A6" i="129"/>
  <c r="H27" i="129" l="1"/>
  <c r="F27" i="129"/>
  <c r="I27" i="129" l="1"/>
  <c r="H81" i="171"/>
  <c r="F81" i="171"/>
  <c r="I81" i="171" l="1"/>
  <c r="H198" i="171" l="1"/>
  <c r="F198" i="171"/>
  <c r="I198" i="171" l="1"/>
  <c r="H105" i="171" l="1"/>
  <c r="F105" i="171"/>
  <c r="I105" i="171" l="1"/>
  <c r="H167" i="171" l="1"/>
  <c r="F65" i="171"/>
  <c r="H65" i="171"/>
  <c r="H50" i="171"/>
  <c r="F50" i="171"/>
  <c r="I65" i="171" l="1"/>
  <c r="I50" i="171"/>
  <c r="F25" i="129" l="1"/>
  <c r="H25" i="129"/>
  <c r="I25" i="129" l="1"/>
  <c r="F167" i="171" l="1"/>
  <c r="I167" i="171" s="1"/>
  <c r="H224" i="171" l="1"/>
  <c r="H223" i="171"/>
  <c r="F223" i="171"/>
  <c r="H222" i="171"/>
  <c r="H220" i="171"/>
  <c r="H218" i="171"/>
  <c r="H217" i="171"/>
  <c r="H216" i="171"/>
  <c r="H111" i="171"/>
  <c r="H110" i="171"/>
  <c r="H109" i="171"/>
  <c r="H108" i="171"/>
  <c r="H51" i="171"/>
  <c r="H49" i="171"/>
  <c r="H48" i="171"/>
  <c r="I223" i="171" l="1"/>
  <c r="F219" i="171"/>
  <c r="H221" i="171"/>
  <c r="F221" i="171"/>
  <c r="H219" i="171"/>
  <c r="F216" i="171"/>
  <c r="I216" i="171" s="1"/>
  <c r="F217" i="171"/>
  <c r="I217" i="171" s="1"/>
  <c r="F218" i="171"/>
  <c r="I218" i="171" s="1"/>
  <c r="F222" i="171"/>
  <c r="I222" i="171" s="1"/>
  <c r="F48" i="171"/>
  <c r="I48" i="171" s="1"/>
  <c r="F49" i="171"/>
  <c r="I49" i="171" s="1"/>
  <c r="F51" i="171"/>
  <c r="I51" i="171" s="1"/>
  <c r="A4" i="221"/>
  <c r="A6" i="222"/>
  <c r="A4" i="101"/>
  <c r="A4" i="223"/>
  <c r="A4" i="171"/>
  <c r="A4" i="227"/>
  <c r="A4" i="169"/>
  <c r="A4" i="170"/>
  <c r="A4" i="168"/>
  <c r="A4" i="135"/>
  <c r="A4" i="30"/>
  <c r="A4" i="29"/>
  <c r="A4" i="226"/>
  <c r="A4" i="129"/>
  <c r="A4" i="26"/>
  <c r="A4" i="22"/>
  <c r="F224" i="171" l="1"/>
  <c r="I224" i="171" s="1"/>
  <c r="E220" i="171"/>
  <c r="F220" i="171" s="1"/>
  <c r="I220" i="171" s="1"/>
  <c r="I219" i="171"/>
  <c r="I221" i="171"/>
  <c r="F129" i="226" l="1"/>
  <c r="F128" i="226"/>
  <c r="F114" i="226"/>
  <c r="G4" i="226"/>
  <c r="G4" i="227"/>
  <c r="H36" i="227"/>
  <c r="F36" i="227"/>
  <c r="H35" i="227"/>
  <c r="F35" i="227"/>
  <c r="H34" i="227"/>
  <c r="F34" i="227"/>
  <c r="H28" i="227"/>
  <c r="F28" i="227"/>
  <c r="H27" i="227"/>
  <c r="F27" i="227"/>
  <c r="H26" i="227"/>
  <c r="F26" i="227"/>
  <c r="H17" i="227"/>
  <c r="F17" i="227"/>
  <c r="H16" i="227"/>
  <c r="F16" i="227"/>
  <c r="H15" i="227"/>
  <c r="F15" i="227"/>
  <c r="H14" i="227"/>
  <c r="F14" i="227"/>
  <c r="H13" i="227"/>
  <c r="F13" i="227"/>
  <c r="H12" i="227"/>
  <c r="F12" i="227"/>
  <c r="H154" i="226"/>
  <c r="F154" i="226"/>
  <c r="H153" i="226"/>
  <c r="F153" i="226"/>
  <c r="H152" i="226"/>
  <c r="F152" i="226"/>
  <c r="H151" i="226"/>
  <c r="F151" i="226"/>
  <c r="H150" i="226"/>
  <c r="F150" i="226"/>
  <c r="H147" i="226"/>
  <c r="F147" i="226"/>
  <c r="H146" i="226"/>
  <c r="F146" i="226"/>
  <c r="H145" i="226"/>
  <c r="F145" i="226"/>
  <c r="H144" i="226"/>
  <c r="F144" i="226"/>
  <c r="H143" i="226"/>
  <c r="F143" i="226"/>
  <c r="H140" i="226"/>
  <c r="F140" i="226"/>
  <c r="H139" i="226"/>
  <c r="F139" i="226"/>
  <c r="H138" i="226"/>
  <c r="F138" i="226"/>
  <c r="H137" i="226"/>
  <c r="F137" i="226"/>
  <c r="H136" i="226"/>
  <c r="F136" i="226"/>
  <c r="H135" i="226"/>
  <c r="F135" i="226"/>
  <c r="H134" i="226"/>
  <c r="F134" i="226"/>
  <c r="H133" i="226"/>
  <c r="F133" i="226"/>
  <c r="H130" i="226"/>
  <c r="F130" i="226"/>
  <c r="H129" i="226"/>
  <c r="H128" i="226"/>
  <c r="H126" i="226"/>
  <c r="F126" i="226"/>
  <c r="H125" i="226"/>
  <c r="F125" i="226"/>
  <c r="H124" i="226"/>
  <c r="F124" i="226"/>
  <c r="H121" i="226"/>
  <c r="F121" i="226"/>
  <c r="H120" i="226"/>
  <c r="F120" i="226"/>
  <c r="H119" i="226"/>
  <c r="F119" i="226"/>
  <c r="H117" i="226"/>
  <c r="F117" i="226"/>
  <c r="H115" i="226"/>
  <c r="F115" i="226"/>
  <c r="H114" i="226"/>
  <c r="H113" i="226"/>
  <c r="F113" i="226"/>
  <c r="H109" i="226"/>
  <c r="F109" i="226"/>
  <c r="H108" i="226"/>
  <c r="F108" i="226"/>
  <c r="H107" i="226"/>
  <c r="F107" i="226"/>
  <c r="I107" i="226" s="1"/>
  <c r="H106" i="226"/>
  <c r="F106" i="226"/>
  <c r="H103" i="226"/>
  <c r="F103" i="226"/>
  <c r="H102" i="226"/>
  <c r="F102" i="226"/>
  <c r="H101" i="226"/>
  <c r="F101" i="226"/>
  <c r="H100" i="226"/>
  <c r="F100" i="226"/>
  <c r="H99" i="226"/>
  <c r="F99" i="226"/>
  <c r="H98" i="226"/>
  <c r="F98" i="226"/>
  <c r="H97" i="226"/>
  <c r="F97" i="226"/>
  <c r="H96" i="226"/>
  <c r="F96" i="226"/>
  <c r="H95" i="226"/>
  <c r="F95" i="226"/>
  <c r="H94" i="226"/>
  <c r="F94" i="226"/>
  <c r="H91" i="226"/>
  <c r="F91" i="226"/>
  <c r="H90" i="226"/>
  <c r="F90" i="226"/>
  <c r="H89" i="226"/>
  <c r="F89" i="226"/>
  <c r="H88" i="226"/>
  <c r="F88" i="226"/>
  <c r="H87" i="226"/>
  <c r="F87" i="226"/>
  <c r="H86" i="226"/>
  <c r="F86" i="226"/>
  <c r="H85" i="226"/>
  <c r="F85" i="226"/>
  <c r="H84" i="226"/>
  <c r="F84" i="226"/>
  <c r="H83" i="226"/>
  <c r="F83" i="226"/>
  <c r="H81" i="226"/>
  <c r="F81" i="226"/>
  <c r="H80" i="226"/>
  <c r="F80" i="226"/>
  <c r="H79" i="226"/>
  <c r="F79" i="226"/>
  <c r="H78" i="226"/>
  <c r="F78" i="226"/>
  <c r="H77" i="226"/>
  <c r="F77" i="226"/>
  <c r="H76" i="226"/>
  <c r="F76" i="226"/>
  <c r="H75" i="226"/>
  <c r="F75" i="226"/>
  <c r="H74" i="226"/>
  <c r="F74" i="226"/>
  <c r="H73" i="226"/>
  <c r="F73" i="226"/>
  <c r="H72" i="226"/>
  <c r="F72" i="226"/>
  <c r="H71" i="226"/>
  <c r="F71" i="226"/>
  <c r="H70" i="226"/>
  <c r="F70" i="226"/>
  <c r="H69" i="226"/>
  <c r="F69" i="226"/>
  <c r="H65" i="226"/>
  <c r="F65" i="226"/>
  <c r="H64" i="226"/>
  <c r="F64" i="226"/>
  <c r="H63" i="226"/>
  <c r="F63" i="226"/>
  <c r="H62" i="226"/>
  <c r="F62" i="226"/>
  <c r="H60" i="226"/>
  <c r="F60" i="226"/>
  <c r="H58" i="226"/>
  <c r="F58" i="226"/>
  <c r="H56" i="226"/>
  <c r="F56" i="226"/>
  <c r="H55" i="226"/>
  <c r="F55" i="226"/>
  <c r="H52" i="226"/>
  <c r="F52" i="226"/>
  <c r="H51" i="226"/>
  <c r="F51" i="226"/>
  <c r="H50" i="226"/>
  <c r="F50" i="226"/>
  <c r="H49" i="226"/>
  <c r="F49" i="226"/>
  <c r="H47" i="226"/>
  <c r="F47" i="226"/>
  <c r="H44" i="226"/>
  <c r="F44" i="226"/>
  <c r="H42" i="226"/>
  <c r="F42" i="226"/>
  <c r="H40" i="226"/>
  <c r="F40" i="226"/>
  <c r="H37" i="226"/>
  <c r="F37" i="226"/>
  <c r="H36" i="226"/>
  <c r="F36" i="226"/>
  <c r="H35" i="226"/>
  <c r="F35" i="226"/>
  <c r="H34" i="226"/>
  <c r="F34" i="226"/>
  <c r="H33" i="226"/>
  <c r="F33" i="226"/>
  <c r="H30" i="226"/>
  <c r="F30" i="226"/>
  <c r="H29" i="226"/>
  <c r="F29" i="226"/>
  <c r="H28" i="226"/>
  <c r="F28" i="226"/>
  <c r="H27" i="226"/>
  <c r="F27" i="226"/>
  <c r="H26" i="226"/>
  <c r="F26" i="226"/>
  <c r="H23" i="226"/>
  <c r="H19" i="226"/>
  <c r="H18" i="226"/>
  <c r="F18" i="226"/>
  <c r="H17" i="226"/>
  <c r="F17" i="226"/>
  <c r="H15" i="226"/>
  <c r="F15" i="226"/>
  <c r="H14" i="226"/>
  <c r="H13" i="226"/>
  <c r="F13" i="226"/>
  <c r="H12" i="226"/>
  <c r="F12" i="226"/>
  <c r="G4" i="26"/>
  <c r="G20" i="226" l="1"/>
  <c r="H20" i="226" s="1"/>
  <c r="F20" i="226"/>
  <c r="I50" i="226"/>
  <c r="I42" i="226"/>
  <c r="I17" i="227"/>
  <c r="I64" i="226"/>
  <c r="I69" i="226"/>
  <c r="I71" i="226"/>
  <c r="I73" i="226"/>
  <c r="I75" i="226"/>
  <c r="I81" i="226"/>
  <c r="I84" i="226"/>
  <c r="I86" i="226"/>
  <c r="I88" i="226"/>
  <c r="I90" i="226"/>
  <c r="I100" i="226"/>
  <c r="I124" i="226"/>
  <c r="I126" i="226"/>
  <c r="I134" i="226"/>
  <c r="I146" i="226"/>
  <c r="I150" i="226"/>
  <c r="I152" i="226"/>
  <c r="I154" i="226"/>
  <c r="I13" i="227"/>
  <c r="I15" i="227"/>
  <c r="I36" i="227"/>
  <c r="I16" i="227"/>
  <c r="I26" i="227"/>
  <c r="I28" i="227"/>
  <c r="I56" i="226"/>
  <c r="I63" i="226"/>
  <c r="I26" i="226"/>
  <c r="I49" i="226"/>
  <c r="I129" i="226"/>
  <c r="I12" i="226"/>
  <c r="I55" i="226"/>
  <c r="I70" i="226"/>
  <c r="I87" i="226"/>
  <c r="I103" i="226"/>
  <c r="I115" i="226"/>
  <c r="I119" i="226"/>
  <c r="I121" i="226"/>
  <c r="I28" i="226"/>
  <c r="I30" i="226"/>
  <c r="I34" i="226"/>
  <c r="I36" i="226"/>
  <c r="I40" i="226"/>
  <c r="I44" i="226"/>
  <c r="I72" i="226"/>
  <c r="I79" i="226"/>
  <c r="I98" i="226"/>
  <c r="I106" i="226"/>
  <c r="I108" i="226"/>
  <c r="I125" i="226"/>
  <c r="I144" i="226"/>
  <c r="I29" i="226"/>
  <c r="I37" i="226"/>
  <c r="I58" i="226"/>
  <c r="I76" i="226"/>
  <c r="I80" i="226"/>
  <c r="I89" i="226"/>
  <c r="I95" i="226"/>
  <c r="I97" i="226"/>
  <c r="I99" i="226"/>
  <c r="I101" i="226"/>
  <c r="I117" i="226"/>
  <c r="I135" i="226"/>
  <c r="I139" i="226"/>
  <c r="I143" i="226"/>
  <c r="I145" i="226"/>
  <c r="I147" i="226"/>
  <c r="I102" i="226"/>
  <c r="I109" i="226"/>
  <c r="I120" i="226"/>
  <c r="I133" i="226"/>
  <c r="I13" i="226"/>
  <c r="I18" i="226"/>
  <c r="I23" i="226"/>
  <c r="I27" i="226"/>
  <c r="I60" i="226"/>
  <c r="I78" i="226"/>
  <c r="I137" i="226"/>
  <c r="I114" i="226"/>
  <c r="I47" i="226"/>
  <c r="I74" i="226"/>
  <c r="I91" i="226"/>
  <c r="I17" i="226"/>
  <c r="I35" i="226"/>
  <c r="I51" i="226"/>
  <c r="I65" i="226"/>
  <c r="I77" i="226"/>
  <c r="I83" i="226"/>
  <c r="I85" i="226"/>
  <c r="I94" i="226"/>
  <c r="I96" i="226"/>
  <c r="I113" i="226"/>
  <c r="I130" i="226"/>
  <c r="I136" i="226"/>
  <c r="I138" i="226"/>
  <c r="I140" i="226"/>
  <c r="I151" i="226"/>
  <c r="I153" i="226"/>
  <c r="I128" i="226"/>
  <c r="I62" i="226"/>
  <c r="I19" i="226"/>
  <c r="I52" i="226"/>
  <c r="I33" i="226"/>
  <c r="I14" i="227"/>
  <c r="I27" i="227"/>
  <c r="I34" i="227"/>
  <c r="I35" i="227"/>
  <c r="I12" i="227"/>
  <c r="I15" i="226"/>
  <c r="F14" i="226"/>
  <c r="I14" i="226" s="1"/>
  <c r="I31" i="226" l="1"/>
  <c r="I23" i="227"/>
  <c r="I20" i="226"/>
  <c r="I21" i="226" s="1"/>
  <c r="I155" i="226"/>
  <c r="I29" i="227"/>
  <c r="I122" i="226"/>
  <c r="I66" i="226"/>
  <c r="I53" i="226"/>
  <c r="I141" i="226"/>
  <c r="I37" i="227"/>
  <c r="I104" i="226"/>
  <c r="I92" i="226"/>
  <c r="I148" i="226"/>
  <c r="I40" i="26"/>
  <c r="I131" i="226"/>
  <c r="I110" i="226"/>
  <c r="I54" i="227" l="1"/>
  <c r="I41" i="26" s="1"/>
  <c r="I159" i="226"/>
  <c r="I168" i="226" s="1"/>
  <c r="I14" i="26" s="1"/>
  <c r="I42" i="26"/>
  <c r="H140" i="171" l="1"/>
  <c r="H34" i="129"/>
  <c r="H137" i="171"/>
  <c r="H136" i="171"/>
  <c r="F140" i="171" l="1"/>
  <c r="I140" i="171" s="1"/>
  <c r="F34" i="129"/>
  <c r="I34" i="129" s="1"/>
  <c r="F137" i="171"/>
  <c r="I137" i="171" s="1"/>
  <c r="F136" i="171"/>
  <c r="I136" i="171" s="1"/>
  <c r="E5" i="223" l="1"/>
  <c r="O34" i="222"/>
  <c r="P6" i="222"/>
  <c r="G4" i="101" l="1"/>
  <c r="G4" i="171"/>
  <c r="G4" i="169"/>
  <c r="G4" i="170"/>
  <c r="G4" i="168"/>
  <c r="G4" i="135"/>
  <c r="G4" i="30"/>
  <c r="G4" i="29"/>
  <c r="G4" i="129"/>
  <c r="C5" i="22"/>
  <c r="H198" i="30" l="1"/>
  <c r="F198" i="30"/>
  <c r="H48" i="30"/>
  <c r="F48" i="30"/>
  <c r="I48" i="30" l="1"/>
  <c r="I198" i="30"/>
  <c r="H202" i="171" l="1"/>
  <c r="H201" i="171"/>
  <c r="H199" i="171"/>
  <c r="F202" i="171"/>
  <c r="F201" i="171"/>
  <c r="F199" i="171"/>
  <c r="H194" i="171"/>
  <c r="I194" i="171" l="1"/>
  <c r="I202" i="171"/>
  <c r="I201" i="171"/>
  <c r="I199" i="171"/>
  <c r="H38" i="171" l="1"/>
  <c r="F38" i="171"/>
  <c r="H24" i="135"/>
  <c r="F24" i="135"/>
  <c r="I24" i="135" l="1"/>
  <c r="I38" i="171"/>
  <c r="H104" i="30"/>
  <c r="F104" i="30" l="1"/>
  <c r="I104" i="30" s="1"/>
  <c r="H52" i="168" l="1"/>
  <c r="F52" i="168"/>
  <c r="I52" i="168" l="1"/>
  <c r="H186" i="30" l="1"/>
  <c r="H187" i="30"/>
  <c r="H184" i="30"/>
  <c r="H183" i="30"/>
  <c r="F183" i="30"/>
  <c r="H181" i="30"/>
  <c r="F181" i="30"/>
  <c r="H180" i="30"/>
  <c r="F180" i="30"/>
  <c r="H179" i="30"/>
  <c r="F179" i="30"/>
  <c r="H178" i="30"/>
  <c r="F178" i="30"/>
  <c r="H159" i="30"/>
  <c r="H160" i="30"/>
  <c r="H101" i="30"/>
  <c r="H100" i="30"/>
  <c r="I178" i="30" l="1"/>
  <c r="I180" i="30"/>
  <c r="I183" i="30"/>
  <c r="I179" i="30"/>
  <c r="I181" i="30"/>
  <c r="E184" i="30"/>
  <c r="F184" i="30" s="1"/>
  <c r="I184" i="30" s="1"/>
  <c r="F186" i="30"/>
  <c r="I186" i="30" s="1"/>
  <c r="F159" i="30"/>
  <c r="I159" i="30" s="1"/>
  <c r="F160" i="30"/>
  <c r="I160" i="30" s="1"/>
  <c r="F100" i="30"/>
  <c r="I100" i="30" s="1"/>
  <c r="F101" i="30"/>
  <c r="I101" i="30" s="1"/>
  <c r="E187" i="30" l="1"/>
  <c r="F187" i="30" s="1"/>
  <c r="I187" i="30" s="1"/>
  <c r="I188" i="30" s="1"/>
  <c r="H52" i="30" l="1"/>
  <c r="F52" i="30"/>
  <c r="I52" i="30" l="1"/>
  <c r="H22" i="135"/>
  <c r="F22" i="135"/>
  <c r="I22" i="135" l="1"/>
  <c r="H37" i="129"/>
  <c r="F35" i="129"/>
  <c r="H36" i="129"/>
  <c r="H35" i="129"/>
  <c r="I35" i="129" l="1"/>
  <c r="F37" i="129"/>
  <c r="I37" i="129" s="1"/>
  <c r="F112" i="171" l="1"/>
  <c r="H104" i="171"/>
  <c r="F104" i="171"/>
  <c r="H103" i="171"/>
  <c r="F103" i="171"/>
  <c r="H102" i="171"/>
  <c r="F102" i="171"/>
  <c r="F95" i="171"/>
  <c r="H86" i="171"/>
  <c r="F85" i="171"/>
  <c r="F110" i="171" l="1"/>
  <c r="I110" i="171" s="1"/>
  <c r="F109" i="171"/>
  <c r="I109" i="171" s="1"/>
  <c r="I103" i="171"/>
  <c r="I104" i="171"/>
  <c r="H84" i="171"/>
  <c r="H80" i="171"/>
  <c r="H82" i="171"/>
  <c r="H97" i="171"/>
  <c r="F98" i="171"/>
  <c r="H101" i="171"/>
  <c r="H96" i="171"/>
  <c r="H85" i="171"/>
  <c r="I85" i="171" s="1"/>
  <c r="F96" i="171"/>
  <c r="I102" i="171"/>
  <c r="H112" i="171"/>
  <c r="I112" i="171" s="1"/>
  <c r="H95" i="171"/>
  <c r="I95" i="171" s="1"/>
  <c r="H83" i="171"/>
  <c r="F108" i="171" l="1"/>
  <c r="I108" i="171" s="1"/>
  <c r="F111" i="171"/>
  <c r="I111" i="171" s="1"/>
  <c r="H98" i="171"/>
  <c r="I98" i="171" s="1"/>
  <c r="F97" i="171"/>
  <c r="I97" i="171" s="1"/>
  <c r="H94" i="171"/>
  <c r="H79" i="171"/>
  <c r="F82" i="171"/>
  <c r="I82" i="171" s="1"/>
  <c r="F80" i="171"/>
  <c r="I80" i="171" s="1"/>
  <c r="H106" i="171"/>
  <c r="F87" i="171"/>
  <c r="H87" i="171"/>
  <c r="F84" i="171"/>
  <c r="I84" i="171" s="1"/>
  <c r="F83" i="171"/>
  <c r="I83" i="171" s="1"/>
  <c r="I96" i="171"/>
  <c r="F79" i="171" l="1"/>
  <c r="I79" i="171" s="1"/>
  <c r="F94" i="171"/>
  <c r="I94" i="171" s="1"/>
  <c r="H107" i="171"/>
  <c r="F93" i="171"/>
  <c r="F92" i="171"/>
  <c r="H92" i="171"/>
  <c r="I87" i="171"/>
  <c r="H93" i="171" l="1"/>
  <c r="I93" i="171" s="1"/>
  <c r="F107" i="171"/>
  <c r="I107" i="171" s="1"/>
  <c r="H88" i="171"/>
  <c r="F90" i="171"/>
  <c r="H90" i="171"/>
  <c r="I92" i="171"/>
  <c r="F89" i="171"/>
  <c r="H89" i="171"/>
  <c r="I90" i="171" l="1"/>
  <c r="I89" i="171"/>
  <c r="F196" i="171" l="1"/>
  <c r="F203" i="171" l="1"/>
  <c r="H203" i="171"/>
  <c r="H196" i="171"/>
  <c r="I196" i="171" s="1"/>
  <c r="I203" i="171" l="1"/>
  <c r="H56" i="171" l="1"/>
  <c r="H55" i="171"/>
  <c r="F54" i="171"/>
  <c r="H54" i="171" l="1"/>
  <c r="I54" i="171" s="1"/>
  <c r="F56" i="171"/>
  <c r="I56" i="171" s="1"/>
  <c r="F55" i="171" l="1"/>
  <c r="I55" i="171" s="1"/>
  <c r="F173" i="171"/>
  <c r="H173" i="171" l="1"/>
  <c r="I173" i="171" s="1"/>
  <c r="H14" i="129" l="1"/>
  <c r="F14" i="129" l="1"/>
  <c r="I14" i="129" s="1"/>
  <c r="H83" i="30" l="1"/>
  <c r="F83" i="30"/>
  <c r="H50" i="101"/>
  <c r="F50" i="101"/>
  <c r="I83" i="30" l="1"/>
  <c r="I50" i="101"/>
  <c r="H59" i="101" l="1"/>
  <c r="F59" i="101"/>
  <c r="I59" i="101" l="1"/>
  <c r="F65" i="129" l="1"/>
  <c r="H65" i="129" l="1"/>
  <c r="I65" i="129" s="1"/>
  <c r="H18" i="135" l="1"/>
  <c r="F18" i="135"/>
  <c r="I18" i="135" l="1"/>
  <c r="H34" i="101"/>
  <c r="F34" i="101"/>
  <c r="H33" i="101"/>
  <c r="F33" i="101"/>
  <c r="I33" i="101" l="1"/>
  <c r="I34" i="101"/>
  <c r="H42" i="169" l="1"/>
  <c r="F42" i="169"/>
  <c r="H116" i="170"/>
  <c r="F116" i="170"/>
  <c r="H115" i="170"/>
  <c r="F115" i="170"/>
  <c r="H57" i="168"/>
  <c r="F57" i="168"/>
  <c r="H56" i="168"/>
  <c r="F56" i="168"/>
  <c r="I116" i="170" l="1"/>
  <c r="I42" i="169"/>
  <c r="I56" i="168"/>
  <c r="I57" i="168"/>
  <c r="I115" i="170"/>
  <c r="H139" i="171" l="1"/>
  <c r="H138" i="171" l="1"/>
  <c r="F138" i="171"/>
  <c r="F139" i="171"/>
  <c r="I139" i="171" s="1"/>
  <c r="I138" i="171" l="1"/>
  <c r="H47" i="171" l="1"/>
  <c r="F47" i="171" l="1"/>
  <c r="I47" i="171" s="1"/>
  <c r="H122" i="171" l="1"/>
  <c r="F122" i="171" l="1"/>
  <c r="I122" i="171" s="1"/>
  <c r="H184" i="171" l="1"/>
  <c r="F184" i="171"/>
  <c r="I184" i="171" l="1"/>
  <c r="H183" i="171" l="1"/>
  <c r="F183" i="171"/>
  <c r="H178" i="171"/>
  <c r="H177" i="171"/>
  <c r="H165" i="171"/>
  <c r="F165" i="171"/>
  <c r="F147" i="171"/>
  <c r="H147" i="171"/>
  <c r="I183" i="171" l="1"/>
  <c r="F153" i="171"/>
  <c r="H153" i="171"/>
  <c r="H151" i="171"/>
  <c r="F151" i="171"/>
  <c r="I165" i="171"/>
  <c r="I147" i="171"/>
  <c r="F156" i="171"/>
  <c r="H156" i="171"/>
  <c r="I153" i="171" l="1"/>
  <c r="I151" i="171"/>
  <c r="I156" i="171"/>
  <c r="H68" i="171" l="1"/>
  <c r="F68" i="171"/>
  <c r="I68" i="171" l="1"/>
  <c r="H148" i="171" l="1"/>
  <c r="F148" i="171"/>
  <c r="I148" i="171" l="1"/>
  <c r="H205" i="171" l="1"/>
  <c r="F205" i="171"/>
  <c r="H175" i="171"/>
  <c r="I205" i="171" l="1"/>
  <c r="F175" i="171"/>
  <c r="I175" i="171" s="1"/>
  <c r="H150" i="171" l="1"/>
  <c r="F150" i="171" l="1"/>
  <c r="I150" i="171" s="1"/>
  <c r="F121" i="171"/>
  <c r="H121" i="171"/>
  <c r="H125" i="171"/>
  <c r="F124" i="171"/>
  <c r="H124" i="171"/>
  <c r="F128" i="171"/>
  <c r="H128" i="171"/>
  <c r="F117" i="171"/>
  <c r="H117" i="171"/>
  <c r="F126" i="171"/>
  <c r="H126" i="171"/>
  <c r="F118" i="171"/>
  <c r="H118" i="171"/>
  <c r="F127" i="171"/>
  <c r="F130" i="171"/>
  <c r="H130" i="171"/>
  <c r="F131" i="171"/>
  <c r="H131" i="171"/>
  <c r="F132" i="171"/>
  <c r="H132" i="171"/>
  <c r="H119" i="171"/>
  <c r="F123" i="171"/>
  <c r="H123" i="171"/>
  <c r="F134" i="171"/>
  <c r="H134" i="171"/>
  <c r="F133" i="171"/>
  <c r="H133" i="171"/>
  <c r="F135" i="171"/>
  <c r="H135" i="171"/>
  <c r="I134" i="171" l="1"/>
  <c r="I121" i="171"/>
  <c r="I124" i="171"/>
  <c r="I130" i="171"/>
  <c r="I126" i="171"/>
  <c r="I133" i="171"/>
  <c r="I128" i="171"/>
  <c r="I123" i="171"/>
  <c r="I132" i="171"/>
  <c r="I118" i="171"/>
  <c r="I117" i="171"/>
  <c r="I135" i="171"/>
  <c r="I131" i="171"/>
  <c r="H127" i="171"/>
  <c r="I127" i="171" s="1"/>
  <c r="H81" i="170" l="1"/>
  <c r="F81" i="170"/>
  <c r="I81" i="170" l="1"/>
  <c r="H64" i="170"/>
  <c r="F64" i="170"/>
  <c r="I64" i="170" l="1"/>
  <c r="H66" i="171" l="1"/>
  <c r="H64" i="171"/>
  <c r="H63" i="171"/>
  <c r="F67" i="171"/>
  <c r="F66" i="171"/>
  <c r="F64" i="171"/>
  <c r="F63" i="171"/>
  <c r="F61" i="171"/>
  <c r="F59" i="171"/>
  <c r="F57" i="171"/>
  <c r="F45" i="171"/>
  <c r="F35" i="171"/>
  <c r="H69" i="171"/>
  <c r="F69" i="171"/>
  <c r="H67" i="171"/>
  <c r="H61" i="171"/>
  <c r="H60" i="171"/>
  <c r="H59" i="171"/>
  <c r="H58" i="171"/>
  <c r="H57" i="171"/>
  <c r="H213" i="171"/>
  <c r="F213" i="171"/>
  <c r="H212" i="171"/>
  <c r="F212" i="171"/>
  <c r="H211" i="171"/>
  <c r="F211" i="171"/>
  <c r="H208" i="171"/>
  <c r="F208" i="171"/>
  <c r="H207" i="171"/>
  <c r="F207" i="171"/>
  <c r="H204" i="171"/>
  <c r="F204" i="171"/>
  <c r="E206" i="171" s="1"/>
  <c r="H197" i="171"/>
  <c r="F197" i="171"/>
  <c r="H193" i="171"/>
  <c r="F189" i="171"/>
  <c r="F188" i="171"/>
  <c r="F187" i="171"/>
  <c r="F186" i="171"/>
  <c r="F182" i="171"/>
  <c r="F181" i="171"/>
  <c r="F180" i="171"/>
  <c r="F179" i="171"/>
  <c r="F174" i="171"/>
  <c r="F172" i="171"/>
  <c r="H168" i="171"/>
  <c r="H166" i="171"/>
  <c r="H160" i="171"/>
  <c r="F159" i="171"/>
  <c r="F158" i="171"/>
  <c r="H157" i="171"/>
  <c r="H155" i="171"/>
  <c r="F154" i="171"/>
  <c r="F152" i="171"/>
  <c r="H149" i="171"/>
  <c r="F146" i="171"/>
  <c r="H145" i="171"/>
  <c r="H144" i="171"/>
  <c r="H46" i="171"/>
  <c r="F46" i="171"/>
  <c r="H45" i="171"/>
  <c r="H37" i="171"/>
  <c r="F37" i="171"/>
  <c r="H36" i="171"/>
  <c r="F36" i="171"/>
  <c r="H35" i="171"/>
  <c r="E214" i="171" l="1"/>
  <c r="I36" i="171"/>
  <c r="I69" i="171"/>
  <c r="I45" i="171"/>
  <c r="I46" i="171"/>
  <c r="I211" i="171"/>
  <c r="I66" i="171"/>
  <c r="H152" i="171"/>
  <c r="I152" i="171" s="1"/>
  <c r="I35" i="171"/>
  <c r="H158" i="171"/>
  <c r="I158" i="171" s="1"/>
  <c r="I212" i="171"/>
  <c r="I204" i="171"/>
  <c r="I208" i="171"/>
  <c r="F145" i="171"/>
  <c r="F149" i="171"/>
  <c r="F155" i="171"/>
  <c r="I155" i="171" s="1"/>
  <c r="F160" i="171"/>
  <c r="I160" i="171" s="1"/>
  <c r="H181" i="171"/>
  <c r="I181" i="171" s="1"/>
  <c r="H146" i="171"/>
  <c r="I146" i="171" s="1"/>
  <c r="H154" i="171"/>
  <c r="I154" i="171" s="1"/>
  <c r="H159" i="171"/>
  <c r="I159" i="171" s="1"/>
  <c r="F166" i="171"/>
  <c r="H176" i="171"/>
  <c r="H179" i="171"/>
  <c r="I179" i="171" s="1"/>
  <c r="H186" i="171"/>
  <c r="I186" i="171" s="1"/>
  <c r="H188" i="171"/>
  <c r="I188" i="171" s="1"/>
  <c r="I197" i="171"/>
  <c r="F144" i="171"/>
  <c r="I144" i="171" s="1"/>
  <c r="F157" i="171"/>
  <c r="I157" i="171" s="1"/>
  <c r="F168" i="171"/>
  <c r="I168" i="171" s="1"/>
  <c r="H174" i="171"/>
  <c r="I174" i="171" s="1"/>
  <c r="H187" i="171"/>
  <c r="I187" i="171" s="1"/>
  <c r="H189" i="171"/>
  <c r="I189" i="171" s="1"/>
  <c r="H172" i="171"/>
  <c r="I172" i="171" s="1"/>
  <c r="H180" i="171"/>
  <c r="I180" i="171" s="1"/>
  <c r="H182" i="171"/>
  <c r="I182" i="171" s="1"/>
  <c r="I213" i="171"/>
  <c r="I207" i="171"/>
  <c r="I64" i="171"/>
  <c r="I61" i="171"/>
  <c r="I67" i="171"/>
  <c r="I59" i="171"/>
  <c r="I57" i="171"/>
  <c r="I63" i="171"/>
  <c r="I37" i="171"/>
  <c r="H206" i="171"/>
  <c r="H195" i="171"/>
  <c r="F195" i="171"/>
  <c r="H214" i="171"/>
  <c r="I43" i="171" l="1"/>
  <c r="I52" i="171"/>
  <c r="E169" i="171"/>
  <c r="F169" i="171" s="1"/>
  <c r="G169" i="171" s="1"/>
  <c r="H169" i="171" s="1"/>
  <c r="I169" i="171" s="1"/>
  <c r="E163" i="171"/>
  <c r="F163" i="171" s="1"/>
  <c r="G163" i="171" s="1"/>
  <c r="H163" i="171" s="1"/>
  <c r="I163" i="171" s="1"/>
  <c r="E162" i="171"/>
  <c r="F162" i="171" s="1"/>
  <c r="G162" i="171" s="1"/>
  <c r="H162" i="171" s="1"/>
  <c r="I162" i="171" s="1"/>
  <c r="E161" i="171"/>
  <c r="F161" i="171" s="1"/>
  <c r="G161" i="171" s="1"/>
  <c r="I166" i="171"/>
  <c r="E171" i="171"/>
  <c r="F171" i="171" s="1"/>
  <c r="G171" i="171" s="1"/>
  <c r="H171" i="171" s="1"/>
  <c r="I171" i="171" s="1"/>
  <c r="E170" i="171"/>
  <c r="F170" i="171" s="1"/>
  <c r="G170" i="171" s="1"/>
  <c r="H170" i="171" s="1"/>
  <c r="I170" i="171" s="1"/>
  <c r="I145" i="171"/>
  <c r="F214" i="171"/>
  <c r="I214" i="171" s="1"/>
  <c r="I149" i="171"/>
  <c r="F206" i="171"/>
  <c r="I206" i="171" s="1"/>
  <c r="I195" i="171"/>
  <c r="I225" i="171" l="1"/>
  <c r="H161" i="171"/>
  <c r="I161" i="171" s="1"/>
  <c r="I13" i="171"/>
  <c r="I12" i="171"/>
  <c r="I20" i="171" l="1"/>
  <c r="H36" i="30" l="1"/>
  <c r="F36" i="30"/>
  <c r="I36" i="30" l="1"/>
  <c r="H58" i="129"/>
  <c r="F58" i="129"/>
  <c r="I58" i="129" l="1"/>
  <c r="H35" i="30" l="1"/>
  <c r="F35" i="30"/>
  <c r="I35" i="30" l="1"/>
  <c r="H19" i="169" l="1"/>
  <c r="H124" i="170"/>
  <c r="H123" i="170"/>
  <c r="F123" i="170"/>
  <c r="H122" i="170"/>
  <c r="F122" i="170"/>
  <c r="H121" i="170"/>
  <c r="H120" i="170"/>
  <c r="F120" i="170"/>
  <c r="H119" i="170"/>
  <c r="F119" i="170"/>
  <c r="H118" i="170"/>
  <c r="F118" i="170"/>
  <c r="H117" i="170"/>
  <c r="F117" i="170"/>
  <c r="H114" i="170"/>
  <c r="F114" i="170"/>
  <c r="H113" i="170"/>
  <c r="F113" i="170"/>
  <c r="H107" i="170"/>
  <c r="F107" i="170"/>
  <c r="H106" i="170"/>
  <c r="F106" i="170"/>
  <c r="H105" i="170"/>
  <c r="F105" i="170"/>
  <c r="H104" i="170"/>
  <c r="F104" i="170"/>
  <c r="H103" i="170"/>
  <c r="F103" i="170"/>
  <c r="H102" i="170"/>
  <c r="F102" i="170"/>
  <c r="H101" i="170"/>
  <c r="F101" i="170"/>
  <c r="H96" i="170"/>
  <c r="F96" i="170"/>
  <c r="H95" i="170"/>
  <c r="F95" i="170"/>
  <c r="H94" i="170"/>
  <c r="F94" i="170"/>
  <c r="H90" i="170"/>
  <c r="F90" i="170"/>
  <c r="H89" i="170"/>
  <c r="F89" i="170"/>
  <c r="H87" i="170"/>
  <c r="F87" i="170"/>
  <c r="H85" i="170"/>
  <c r="F85" i="170"/>
  <c r="H83" i="170"/>
  <c r="F83" i="170"/>
  <c r="H82" i="170"/>
  <c r="F82" i="170"/>
  <c r="H80" i="170"/>
  <c r="F80" i="170"/>
  <c r="H79" i="170"/>
  <c r="F79" i="170"/>
  <c r="H78" i="170"/>
  <c r="F78" i="170"/>
  <c r="H77" i="170"/>
  <c r="F77" i="170"/>
  <c r="H76" i="170"/>
  <c r="F76" i="170"/>
  <c r="H75" i="170"/>
  <c r="F75" i="170"/>
  <c r="H74" i="170"/>
  <c r="F74" i="170"/>
  <c r="H73" i="170"/>
  <c r="F73" i="170"/>
  <c r="H72" i="170"/>
  <c r="F72" i="170"/>
  <c r="H71" i="170"/>
  <c r="F71" i="170"/>
  <c r="H70" i="170"/>
  <c r="F70" i="170"/>
  <c r="H68" i="170"/>
  <c r="F68" i="170"/>
  <c r="H67" i="170"/>
  <c r="F67" i="170"/>
  <c r="H65" i="170"/>
  <c r="F65" i="170"/>
  <c r="H63" i="170"/>
  <c r="F63" i="170"/>
  <c r="H62" i="170"/>
  <c r="F62" i="170"/>
  <c r="H61" i="170"/>
  <c r="F61" i="170"/>
  <c r="H60" i="170"/>
  <c r="F60" i="170"/>
  <c r="H58" i="170"/>
  <c r="F58" i="170"/>
  <c r="H57" i="170"/>
  <c r="F57" i="170"/>
  <c r="H56" i="170"/>
  <c r="F56" i="170"/>
  <c r="H55" i="170"/>
  <c r="F55" i="170"/>
  <c r="H54" i="170"/>
  <c r="F54" i="170"/>
  <c r="H50" i="170"/>
  <c r="F50" i="170"/>
  <c r="H49" i="170"/>
  <c r="F49" i="170"/>
  <c r="H48" i="170"/>
  <c r="H47" i="170"/>
  <c r="F47" i="170"/>
  <c r="H46" i="170"/>
  <c r="F46" i="170"/>
  <c r="H41" i="170"/>
  <c r="F41" i="170"/>
  <c r="H40" i="170"/>
  <c r="F40" i="170"/>
  <c r="H39" i="170"/>
  <c r="F39" i="170"/>
  <c r="H34" i="170"/>
  <c r="F34" i="170"/>
  <c r="H33" i="170"/>
  <c r="F33" i="170"/>
  <c r="H32" i="170"/>
  <c r="F32" i="170"/>
  <c r="H31" i="170"/>
  <c r="F31" i="170"/>
  <c r="H30" i="170"/>
  <c r="F30" i="170"/>
  <c r="H29" i="170"/>
  <c r="F29" i="170"/>
  <c r="H28" i="170"/>
  <c r="F28" i="170"/>
  <c r="H27" i="170"/>
  <c r="F27" i="170"/>
  <c r="H24" i="170"/>
  <c r="F24" i="170"/>
  <c r="H23" i="170"/>
  <c r="F23" i="170"/>
  <c r="H22" i="170"/>
  <c r="F22" i="170"/>
  <c r="H21" i="170"/>
  <c r="F21" i="170"/>
  <c r="H20" i="170"/>
  <c r="F20" i="170"/>
  <c r="H19" i="170"/>
  <c r="F19" i="170"/>
  <c r="H18" i="170"/>
  <c r="F18" i="170"/>
  <c r="H16" i="170"/>
  <c r="H15" i="170"/>
  <c r="F15" i="170"/>
  <c r="H14" i="170"/>
  <c r="H13" i="170"/>
  <c r="F13" i="170"/>
  <c r="H48" i="169"/>
  <c r="F48" i="169"/>
  <c r="H47" i="169"/>
  <c r="H45" i="169"/>
  <c r="F45" i="169"/>
  <c r="F32" i="169"/>
  <c r="F31" i="169"/>
  <c r="F30" i="169"/>
  <c r="F28" i="169"/>
  <c r="F22" i="169"/>
  <c r="F21" i="169"/>
  <c r="F20" i="169"/>
  <c r="F19" i="169"/>
  <c r="F18" i="169"/>
  <c r="F15" i="169"/>
  <c r="F13" i="169"/>
  <c r="H49" i="169"/>
  <c r="F47" i="169"/>
  <c r="H46" i="169"/>
  <c r="H44" i="169"/>
  <c r="F44" i="169"/>
  <c r="H43" i="169"/>
  <c r="F43" i="169"/>
  <c r="H39" i="169"/>
  <c r="H38" i="169"/>
  <c r="F38" i="169"/>
  <c r="H33" i="169"/>
  <c r="F33" i="169"/>
  <c r="H32" i="169"/>
  <c r="H31" i="169"/>
  <c r="H30" i="169"/>
  <c r="H29" i="169"/>
  <c r="H28" i="169"/>
  <c r="H25" i="169"/>
  <c r="F25" i="169"/>
  <c r="H24" i="169"/>
  <c r="F24" i="169"/>
  <c r="H23" i="169"/>
  <c r="F23" i="169"/>
  <c r="H22" i="169"/>
  <c r="H21" i="169"/>
  <c r="H20" i="169"/>
  <c r="H18" i="169"/>
  <c r="H16" i="169"/>
  <c r="H15" i="169"/>
  <c r="H14" i="169"/>
  <c r="H13" i="169"/>
  <c r="H65" i="168"/>
  <c r="F65" i="168"/>
  <c r="H63" i="168"/>
  <c r="F63" i="168"/>
  <c r="F29" i="168"/>
  <c r="F28" i="168"/>
  <c r="F27" i="168"/>
  <c r="F26" i="168"/>
  <c r="F25" i="168"/>
  <c r="F21" i="168"/>
  <c r="F20" i="168"/>
  <c r="F19" i="168"/>
  <c r="F17" i="168"/>
  <c r="F15" i="168"/>
  <c r="F13" i="168"/>
  <c r="H66" i="168"/>
  <c r="H64" i="168"/>
  <c r="H62" i="168"/>
  <c r="F62" i="168"/>
  <c r="H61" i="168"/>
  <c r="F61" i="168"/>
  <c r="H60" i="168"/>
  <c r="F60" i="168"/>
  <c r="H59" i="168"/>
  <c r="F59" i="168"/>
  <c r="H58" i="168"/>
  <c r="F58" i="168"/>
  <c r="H55" i="168"/>
  <c r="F55" i="168"/>
  <c r="F51" i="168"/>
  <c r="H51" i="168" s="1"/>
  <c r="I51" i="168" s="1"/>
  <c r="H50" i="168"/>
  <c r="F50" i="168"/>
  <c r="H49" i="168"/>
  <c r="F49" i="168"/>
  <c r="H48" i="168"/>
  <c r="F48" i="168"/>
  <c r="H47" i="168"/>
  <c r="F47" i="168"/>
  <c r="H46" i="168"/>
  <c r="F46" i="168"/>
  <c r="H45" i="168"/>
  <c r="F45" i="168"/>
  <c r="H44" i="168"/>
  <c r="F44" i="168"/>
  <c r="H42" i="168"/>
  <c r="F42" i="168"/>
  <c r="H38" i="168"/>
  <c r="F38" i="168"/>
  <c r="H37" i="168"/>
  <c r="F37" i="168"/>
  <c r="H36" i="168"/>
  <c r="F36" i="168"/>
  <c r="H32" i="168"/>
  <c r="F32" i="168"/>
  <c r="H31" i="168"/>
  <c r="F31" i="168"/>
  <c r="H30" i="168"/>
  <c r="F30" i="168"/>
  <c r="H29" i="168"/>
  <c r="H28" i="168"/>
  <c r="H27" i="168"/>
  <c r="H26" i="168"/>
  <c r="H25" i="168"/>
  <c r="H22" i="168"/>
  <c r="F22" i="168"/>
  <c r="H21" i="168"/>
  <c r="H20" i="168"/>
  <c r="H19" i="168"/>
  <c r="H17" i="168"/>
  <c r="H16" i="168"/>
  <c r="H15" i="168"/>
  <c r="H14" i="168"/>
  <c r="H13" i="168"/>
  <c r="I43" i="169" l="1"/>
  <c r="I25" i="169"/>
  <c r="I24" i="169"/>
  <c r="I54" i="170"/>
  <c r="I15" i="169"/>
  <c r="I21" i="169"/>
  <c r="I23" i="169"/>
  <c r="I18" i="169"/>
  <c r="I22" i="169"/>
  <c r="I31" i="169"/>
  <c r="I32" i="169"/>
  <c r="I33" i="169"/>
  <c r="I44" i="169"/>
  <c r="I13" i="169"/>
  <c r="I58" i="168"/>
  <c r="I62" i="168"/>
  <c r="I38" i="169"/>
  <c r="F39" i="169"/>
  <c r="I39" i="169" s="1"/>
  <c r="I49" i="168"/>
  <c r="I61" i="168"/>
  <c r="I23" i="170"/>
  <c r="I31" i="170"/>
  <c r="I39" i="170"/>
  <c r="I41" i="170"/>
  <c r="I27" i="170"/>
  <c r="I29" i="170"/>
  <c r="I22" i="168"/>
  <c r="I37" i="168"/>
  <c r="I44" i="168"/>
  <c r="I46" i="168"/>
  <c r="I50" i="168"/>
  <c r="I36" i="168"/>
  <c r="I42" i="168"/>
  <c r="I13" i="168"/>
  <c r="I20" i="168"/>
  <c r="I21" i="168"/>
  <c r="I30" i="168"/>
  <c r="I55" i="168"/>
  <c r="I30" i="169"/>
  <c r="I29" i="169"/>
  <c r="I28" i="169"/>
  <c r="I32" i="168"/>
  <c r="I27" i="168"/>
  <c r="I59" i="168"/>
  <c r="I15" i="168"/>
  <c r="I28" i="168"/>
  <c r="I38" i="168"/>
  <c r="I48" i="168"/>
  <c r="I60" i="168"/>
  <c r="I17" i="168"/>
  <c r="I25" i="168"/>
  <c r="I29" i="168"/>
  <c r="I47" i="168"/>
  <c r="I45" i="168"/>
  <c r="I19" i="168"/>
  <c r="I26" i="168"/>
  <c r="I55" i="170"/>
  <c r="I60" i="170"/>
  <c r="I68" i="170"/>
  <c r="I73" i="170"/>
  <c r="I77" i="170"/>
  <c r="I82" i="170"/>
  <c r="I106" i="170"/>
  <c r="I113" i="170"/>
  <c r="I117" i="170"/>
  <c r="I31" i="168"/>
  <c r="I33" i="170"/>
  <c r="I46" i="170"/>
  <c r="I58" i="170"/>
  <c r="I32" i="170"/>
  <c r="I40" i="170"/>
  <c r="I61" i="170"/>
  <c r="I63" i="170"/>
  <c r="I67" i="170"/>
  <c r="I70" i="170"/>
  <c r="I72" i="170"/>
  <c r="I78" i="170"/>
  <c r="I83" i="170"/>
  <c r="I87" i="170"/>
  <c r="I90" i="170"/>
  <c r="I95" i="170"/>
  <c r="I103" i="170"/>
  <c r="I105" i="170"/>
  <c r="I107" i="170"/>
  <c r="I21" i="170"/>
  <c r="I47" i="170"/>
  <c r="I49" i="170"/>
  <c r="I76" i="170"/>
  <c r="I50" i="170"/>
  <c r="I71" i="170"/>
  <c r="I57" i="170"/>
  <c r="I75" i="170"/>
  <c r="I119" i="170"/>
  <c r="I13" i="170"/>
  <c r="I15" i="170"/>
  <c r="I18" i="170"/>
  <c r="I20" i="170"/>
  <c r="I24" i="170"/>
  <c r="I28" i="170"/>
  <c r="I30" i="170"/>
  <c r="I34" i="170"/>
  <c r="I56" i="170"/>
  <c r="I62" i="170"/>
  <c r="I65" i="170"/>
  <c r="I74" i="170"/>
  <c r="I79" i="170"/>
  <c r="I85" i="170"/>
  <c r="I89" i="170"/>
  <c r="I102" i="170"/>
  <c r="I118" i="170"/>
  <c r="I80" i="170"/>
  <c r="I114" i="170"/>
  <c r="I104" i="170"/>
  <c r="I22" i="170"/>
  <c r="I19" i="170"/>
  <c r="I20" i="169"/>
  <c r="E97" i="170"/>
  <c r="F97" i="170" s="1"/>
  <c r="E98" i="170"/>
  <c r="F98" i="170" s="1"/>
  <c r="I94" i="170"/>
  <c r="E99" i="170"/>
  <c r="F99" i="170" s="1"/>
  <c r="I96" i="170"/>
  <c r="I123" i="170"/>
  <c r="E108" i="170"/>
  <c r="F108" i="170" s="1"/>
  <c r="I101" i="170"/>
  <c r="E110" i="170"/>
  <c r="F110" i="170" s="1"/>
  <c r="E109" i="170"/>
  <c r="F109" i="170" s="1"/>
  <c r="E121" i="170"/>
  <c r="F121" i="170" s="1"/>
  <c r="I121" i="170" s="1"/>
  <c r="I120" i="170"/>
  <c r="I122" i="170"/>
  <c r="E124" i="170"/>
  <c r="F124" i="170" s="1"/>
  <c r="I124" i="170" s="1"/>
  <c r="I47" i="169"/>
  <c r="E46" i="169"/>
  <c r="F46" i="169" s="1"/>
  <c r="I46" i="169" s="1"/>
  <c r="I45" i="169"/>
  <c r="I19" i="169"/>
  <c r="E49" i="169"/>
  <c r="F49" i="169" s="1"/>
  <c r="I49" i="169" s="1"/>
  <c r="I48" i="169"/>
  <c r="I63" i="168"/>
  <c r="I65" i="168"/>
  <c r="E66" i="168"/>
  <c r="F66" i="168" s="1"/>
  <c r="I66" i="168" s="1"/>
  <c r="E64" i="168"/>
  <c r="F64" i="168" s="1"/>
  <c r="I64" i="168" s="1"/>
  <c r="I40" i="169" l="1"/>
  <c r="I125" i="170"/>
  <c r="I28" i="26" s="1"/>
  <c r="I53" i="168"/>
  <c r="I21" i="26" s="1"/>
  <c r="I68" i="168"/>
  <c r="I22" i="26" s="1"/>
  <c r="I34" i="169"/>
  <c r="I35" i="170"/>
  <c r="I33" i="168"/>
  <c r="I35" i="26"/>
  <c r="I53" i="169"/>
  <c r="I36" i="26" s="1"/>
  <c r="G110" i="170"/>
  <c r="H110" i="170" s="1"/>
  <c r="I110" i="170" s="1"/>
  <c r="G99" i="170"/>
  <c r="H99" i="170" s="1"/>
  <c r="I99" i="170" s="1"/>
  <c r="G108" i="170"/>
  <c r="H108" i="170" s="1"/>
  <c r="I108" i="170" s="1"/>
  <c r="G98" i="170"/>
  <c r="H98" i="170" s="1"/>
  <c r="I98" i="170" s="1"/>
  <c r="G109" i="170"/>
  <c r="H109" i="170" s="1"/>
  <c r="I109" i="170" s="1"/>
  <c r="G97" i="170"/>
  <c r="H97" i="170" s="1"/>
  <c r="I97" i="170" s="1"/>
  <c r="I111" i="170" l="1"/>
  <c r="I27" i="26" s="1"/>
  <c r="H36" i="101" l="1"/>
  <c r="F36" i="101"/>
  <c r="I36" i="101" l="1"/>
  <c r="F191" i="30" l="1"/>
  <c r="H191" i="30"/>
  <c r="H193" i="30"/>
  <c r="F193" i="30"/>
  <c r="I193" i="30" l="1"/>
  <c r="I191" i="30"/>
  <c r="H36" i="135" l="1"/>
  <c r="F36" i="135"/>
  <c r="H35" i="135"/>
  <c r="H34" i="135"/>
  <c r="F34" i="135"/>
  <c r="H33" i="135"/>
  <c r="F33" i="135"/>
  <c r="H32" i="135"/>
  <c r="F32" i="135"/>
  <c r="H30" i="135"/>
  <c r="H29" i="135"/>
  <c r="F29" i="135"/>
  <c r="H28" i="135"/>
  <c r="F28" i="135"/>
  <c r="H27" i="135"/>
  <c r="F27" i="135"/>
  <c r="H23" i="135"/>
  <c r="F23" i="135"/>
  <c r="H21" i="135"/>
  <c r="F21" i="135"/>
  <c r="I21" i="135" s="1"/>
  <c r="H19" i="135"/>
  <c r="F19" i="135"/>
  <c r="H17" i="135"/>
  <c r="F17" i="135"/>
  <c r="H16" i="135"/>
  <c r="F16" i="135"/>
  <c r="H15" i="135"/>
  <c r="F15" i="135"/>
  <c r="H14" i="135"/>
  <c r="F14" i="135"/>
  <c r="H13" i="135"/>
  <c r="F13" i="135"/>
  <c r="I13" i="135" s="1"/>
  <c r="H12" i="135"/>
  <c r="F12" i="135"/>
  <c r="H11" i="135"/>
  <c r="F11" i="135"/>
  <c r="I11" i="135" s="1"/>
  <c r="H84" i="129"/>
  <c r="H83" i="129"/>
  <c r="E30" i="135" l="1"/>
  <c r="I15" i="135"/>
  <c r="I17" i="135"/>
  <c r="I29" i="135"/>
  <c r="I32" i="135"/>
  <c r="I34" i="135"/>
  <c r="I12" i="135"/>
  <c r="I14" i="135"/>
  <c r="I16" i="135"/>
  <c r="I19" i="135"/>
  <c r="I23" i="135"/>
  <c r="I28" i="135"/>
  <c r="I36" i="135"/>
  <c r="I33" i="135"/>
  <c r="I27" i="135"/>
  <c r="F30" i="135"/>
  <c r="I30" i="135" s="1"/>
  <c r="E35" i="135"/>
  <c r="F35" i="135" s="1"/>
  <c r="I35" i="135" s="1"/>
  <c r="F84" i="129"/>
  <c r="I84" i="129" s="1"/>
  <c r="F83" i="129"/>
  <c r="I83" i="129" s="1"/>
  <c r="I53" i="135" l="1"/>
  <c r="I85" i="129"/>
  <c r="H58" i="101"/>
  <c r="F58" i="101"/>
  <c r="F41" i="101"/>
  <c r="F42" i="101"/>
  <c r="I17" i="26" l="1"/>
  <c r="I58" i="101"/>
  <c r="I60" i="101" s="1"/>
  <c r="H163" i="30" l="1"/>
  <c r="F163" i="30"/>
  <c r="H162" i="30"/>
  <c r="F162" i="30"/>
  <c r="H127" i="30"/>
  <c r="H126" i="30"/>
  <c r="F126" i="30"/>
  <c r="H112" i="30"/>
  <c r="F112" i="30"/>
  <c r="H82" i="30"/>
  <c r="F82" i="30"/>
  <c r="F65" i="30"/>
  <c r="H65" i="30"/>
  <c r="F66" i="30"/>
  <c r="H66" i="30"/>
  <c r="F64" i="30"/>
  <c r="H64" i="30"/>
  <c r="H22" i="30"/>
  <c r="F22" i="30"/>
  <c r="I162" i="30" l="1"/>
  <c r="I66" i="30"/>
  <c r="I112" i="30"/>
  <c r="I163" i="30"/>
  <c r="I64" i="30"/>
  <c r="I65" i="30"/>
  <c r="I22" i="30"/>
  <c r="I126" i="30"/>
  <c r="E164" i="30"/>
  <c r="I82" i="30"/>
  <c r="H43" i="101" l="1"/>
  <c r="F43" i="101"/>
  <c r="H42" i="101"/>
  <c r="H41" i="101"/>
  <c r="I41" i="101" s="1"/>
  <c r="H40" i="101"/>
  <c r="F40" i="101"/>
  <c r="H39" i="101"/>
  <c r="F39" i="101"/>
  <c r="I40" i="101" l="1"/>
  <c r="I43" i="101"/>
  <c r="I39" i="101"/>
  <c r="I42" i="101"/>
  <c r="I44" i="101" l="1"/>
  <c r="H54" i="101"/>
  <c r="H49" i="101"/>
  <c r="F49" i="101"/>
  <c r="H35" i="101"/>
  <c r="F35" i="101"/>
  <c r="H32" i="101"/>
  <c r="F32" i="101"/>
  <c r="H31" i="101"/>
  <c r="F31" i="101"/>
  <c r="H30" i="101"/>
  <c r="F30" i="101"/>
  <c r="H29" i="101"/>
  <c r="F29" i="101"/>
  <c r="H28" i="101"/>
  <c r="F28" i="101"/>
  <c r="H27" i="101"/>
  <c r="F27" i="101"/>
  <c r="H26" i="101"/>
  <c r="F26" i="101"/>
  <c r="H25" i="101"/>
  <c r="F25" i="101"/>
  <c r="H24" i="101"/>
  <c r="F24" i="101"/>
  <c r="H23" i="101"/>
  <c r="F23" i="101"/>
  <c r="H22" i="101"/>
  <c r="F22" i="101"/>
  <c r="H21" i="101"/>
  <c r="F21" i="101"/>
  <c r="H20" i="101"/>
  <c r="F20" i="101"/>
  <c r="H19" i="101"/>
  <c r="F19" i="101"/>
  <c r="H18" i="101"/>
  <c r="F18" i="101"/>
  <c r="H17" i="101"/>
  <c r="F17" i="101"/>
  <c r="H16" i="101"/>
  <c r="F16" i="101"/>
  <c r="H15" i="101"/>
  <c r="F15" i="101"/>
  <c r="H14" i="101"/>
  <c r="F14" i="101"/>
  <c r="H13" i="101"/>
  <c r="F13" i="101"/>
  <c r="I14" i="101" l="1"/>
  <c r="I28" i="101"/>
  <c r="I49" i="101"/>
  <c r="I15" i="101"/>
  <c r="I17" i="101"/>
  <c r="I19" i="101"/>
  <c r="I23" i="101"/>
  <c r="I27" i="101"/>
  <c r="I35" i="101"/>
  <c r="I26" i="101"/>
  <c r="I30" i="101"/>
  <c r="I31" i="101"/>
  <c r="I25" i="101"/>
  <c r="I54" i="101"/>
  <c r="I18" i="101"/>
  <c r="I20" i="101"/>
  <c r="I22" i="101"/>
  <c r="I13" i="101"/>
  <c r="I16" i="101"/>
  <c r="I21" i="101"/>
  <c r="I24" i="101"/>
  <c r="I29" i="101"/>
  <c r="I32" i="101"/>
  <c r="I55" i="101" l="1"/>
  <c r="I61" i="101" s="1"/>
  <c r="J14" i="223" s="1"/>
  <c r="P14" i="223" s="1"/>
  <c r="I37" i="101"/>
  <c r="I45" i="101" s="1"/>
  <c r="J13" i="223" s="1"/>
  <c r="P13" i="223" s="1"/>
  <c r="F54" i="30"/>
  <c r="H54" i="30"/>
  <c r="H33" i="30"/>
  <c r="F33" i="30"/>
  <c r="H26" i="30"/>
  <c r="F26" i="30"/>
  <c r="H25" i="30"/>
  <c r="F25" i="30"/>
  <c r="H21" i="30"/>
  <c r="F21" i="30"/>
  <c r="H20" i="30"/>
  <c r="F20" i="30"/>
  <c r="H19" i="30"/>
  <c r="F19" i="30"/>
  <c r="H18" i="30"/>
  <c r="F18" i="30"/>
  <c r="H17" i="30"/>
  <c r="F17" i="30"/>
  <c r="H16" i="30"/>
  <c r="F16" i="30"/>
  <c r="H15" i="30"/>
  <c r="F15" i="30"/>
  <c r="H14" i="30"/>
  <c r="F14" i="30"/>
  <c r="H13" i="30"/>
  <c r="F13" i="30"/>
  <c r="P21" i="223" l="1"/>
  <c r="D12" i="21" s="1"/>
  <c r="I54" i="30"/>
  <c r="I20" i="30"/>
  <c r="I33" i="30"/>
  <c r="I21" i="30"/>
  <c r="I25" i="30"/>
  <c r="I26" i="30"/>
  <c r="I13" i="30"/>
  <c r="I15" i="30"/>
  <c r="I16" i="30"/>
  <c r="I18" i="30"/>
  <c r="I17" i="30"/>
  <c r="I14" i="30"/>
  <c r="I19" i="30"/>
  <c r="F197" i="30" l="1"/>
  <c r="H197" i="30"/>
  <c r="I197" i="30" l="1"/>
  <c r="H199" i="30"/>
  <c r="F199" i="30"/>
  <c r="H196" i="30"/>
  <c r="F196" i="30"/>
  <c r="H195" i="30"/>
  <c r="F195" i="30"/>
  <c r="H194" i="30"/>
  <c r="F194" i="30"/>
  <c r="H192" i="30"/>
  <c r="F192" i="30"/>
  <c r="H190" i="30"/>
  <c r="F190" i="30"/>
  <c r="I190" i="30" l="1"/>
  <c r="I199" i="30"/>
  <c r="I192" i="30"/>
  <c r="I195" i="30"/>
  <c r="I194" i="30"/>
  <c r="I196" i="30"/>
  <c r="I200" i="30" l="1"/>
  <c r="H175" i="30"/>
  <c r="H174" i="30"/>
  <c r="F174" i="30"/>
  <c r="H166" i="30"/>
  <c r="F166" i="30"/>
  <c r="H154" i="30"/>
  <c r="F154" i="30"/>
  <c r="H155" i="30"/>
  <c r="H172" i="30"/>
  <c r="H171" i="30"/>
  <c r="F171" i="30"/>
  <c r="H167" i="30"/>
  <c r="H164" i="30"/>
  <c r="H158" i="30"/>
  <c r="F158" i="30"/>
  <c r="H140" i="30"/>
  <c r="H139" i="30"/>
  <c r="H138" i="30"/>
  <c r="F133" i="30"/>
  <c r="H133" i="30"/>
  <c r="H120" i="30"/>
  <c r="F120" i="30"/>
  <c r="F125" i="30"/>
  <c r="H123" i="30"/>
  <c r="H122" i="30"/>
  <c r="F122" i="30"/>
  <c r="F111" i="30"/>
  <c r="H113" i="30"/>
  <c r="H149" i="30"/>
  <c r="F149" i="30"/>
  <c r="F77" i="30"/>
  <c r="H77" i="30"/>
  <c r="I158" i="30" l="1"/>
  <c r="I133" i="30"/>
  <c r="I149" i="30"/>
  <c r="I120" i="30"/>
  <c r="I77" i="30"/>
  <c r="I166" i="30"/>
  <c r="E175" i="30"/>
  <c r="F175" i="30" s="1"/>
  <c r="I175" i="30" s="1"/>
  <c r="I174" i="30"/>
  <c r="E155" i="30"/>
  <c r="F155" i="30" s="1"/>
  <c r="I155" i="30" s="1"/>
  <c r="I154" i="30"/>
  <c r="E127" i="30"/>
  <c r="F127" i="30" s="1"/>
  <c r="I127" i="30" s="1"/>
  <c r="E123" i="30"/>
  <c r="F123" i="30" s="1"/>
  <c r="I123" i="30" s="1"/>
  <c r="I122" i="30"/>
  <c r="E113" i="30"/>
  <c r="F113" i="30" s="1"/>
  <c r="I113" i="30" s="1"/>
  <c r="E172" i="30"/>
  <c r="F172" i="30" s="1"/>
  <c r="I172" i="30" s="1"/>
  <c r="E167" i="30"/>
  <c r="F167" i="30" s="1"/>
  <c r="I167" i="30" s="1"/>
  <c r="I171" i="30"/>
  <c r="F164" i="30"/>
  <c r="I164" i="30" s="1"/>
  <c r="F138" i="30"/>
  <c r="I138" i="30" s="1"/>
  <c r="F139" i="30"/>
  <c r="I139" i="30" s="1"/>
  <c r="H125" i="30"/>
  <c r="I125" i="30" s="1"/>
  <c r="H111" i="30"/>
  <c r="I111" i="30" s="1"/>
  <c r="H109" i="30"/>
  <c r="H92" i="30"/>
  <c r="F92" i="30"/>
  <c r="I176" i="30" l="1"/>
  <c r="I168" i="30"/>
  <c r="E93" i="30"/>
  <c r="I92" i="30"/>
  <c r="E140" i="30"/>
  <c r="F140" i="30" s="1"/>
  <c r="I140" i="30" s="1"/>
  <c r="F71" i="30" l="1"/>
  <c r="H71" i="30"/>
  <c r="H67" i="30"/>
  <c r="F67" i="30"/>
  <c r="H63" i="30"/>
  <c r="F63" i="30"/>
  <c r="H62" i="30"/>
  <c r="F62" i="30"/>
  <c r="F59" i="30"/>
  <c r="E60" i="30" s="1"/>
  <c r="H59" i="30"/>
  <c r="H60" i="30"/>
  <c r="I62" i="30" l="1"/>
  <c r="I67" i="30"/>
  <c r="I63" i="30"/>
  <c r="I71" i="30"/>
  <c r="F60" i="30"/>
  <c r="I59" i="30"/>
  <c r="I60" i="30" l="1"/>
  <c r="F14" i="29" l="1"/>
  <c r="H14" i="29"/>
  <c r="I14" i="29" l="1"/>
  <c r="H53" i="129" l="1"/>
  <c r="H17" i="129"/>
  <c r="F17" i="129"/>
  <c r="H16" i="129"/>
  <c r="I17" i="129" l="1"/>
  <c r="F53" i="129"/>
  <c r="I53" i="129" s="1"/>
  <c r="F16" i="129"/>
  <c r="I16" i="129" s="1"/>
  <c r="F51" i="129"/>
  <c r="F49" i="129"/>
  <c r="H69" i="129" l="1"/>
  <c r="H72" i="129"/>
  <c r="F79" i="129"/>
  <c r="H76" i="129"/>
  <c r="F71" i="129"/>
  <c r="H57" i="129"/>
  <c r="H64" i="129"/>
  <c r="F64" i="129"/>
  <c r="H75" i="129"/>
  <c r="F52" i="129"/>
  <c r="H52" i="129"/>
  <c r="H49" i="129"/>
  <c r="I49" i="129" s="1"/>
  <c r="H51" i="129"/>
  <c r="I51" i="129" s="1"/>
  <c r="F76" i="129" l="1"/>
  <c r="I76" i="129" s="1"/>
  <c r="H71" i="129"/>
  <c r="I71" i="129" s="1"/>
  <c r="F80" i="129"/>
  <c r="H79" i="129"/>
  <c r="I79" i="129" s="1"/>
  <c r="H77" i="129"/>
  <c r="F57" i="129"/>
  <c r="I57" i="129" s="1"/>
  <c r="I64" i="129"/>
  <c r="I66" i="129" s="1"/>
  <c r="F72" i="129"/>
  <c r="I72" i="129" s="1"/>
  <c r="F69" i="129"/>
  <c r="I69" i="129" s="1"/>
  <c r="F75" i="129"/>
  <c r="I75" i="129" s="1"/>
  <c r="H68" i="129"/>
  <c r="F68" i="129"/>
  <c r="F78" i="129"/>
  <c r="H78" i="129"/>
  <c r="H74" i="129"/>
  <c r="F74" i="129"/>
  <c r="H70" i="129"/>
  <c r="F70" i="129"/>
  <c r="H42" i="129"/>
  <c r="F45" i="129"/>
  <c r="F43" i="129"/>
  <c r="F73" i="129"/>
  <c r="H73" i="129"/>
  <c r="F44" i="129"/>
  <c r="I52" i="129"/>
  <c r="F77" i="129" l="1"/>
  <c r="I77" i="129" s="1"/>
  <c r="H60" i="129"/>
  <c r="I74" i="129"/>
  <c r="H80" i="129"/>
  <c r="I80" i="129" s="1"/>
  <c r="H43" i="129"/>
  <c r="I43" i="129" s="1"/>
  <c r="I68" i="129"/>
  <c r="I78" i="129"/>
  <c r="I70" i="129"/>
  <c r="H61" i="129"/>
  <c r="F61" i="129"/>
  <c r="H59" i="129"/>
  <c r="F59" i="129"/>
  <c r="I73" i="129"/>
  <c r="H45" i="129"/>
  <c r="I45" i="129" s="1"/>
  <c r="H44" i="129"/>
  <c r="I44" i="129" s="1"/>
  <c r="F41" i="129"/>
  <c r="F42" i="129"/>
  <c r="I42" i="129" s="1"/>
  <c r="F38" i="129"/>
  <c r="H38" i="129"/>
  <c r="H39" i="129"/>
  <c r="F46" i="129"/>
  <c r="H46" i="129"/>
  <c r="I81" i="129" l="1"/>
  <c r="F60" i="129"/>
  <c r="I60" i="129" s="1"/>
  <c r="I59" i="129"/>
  <c r="I61" i="129"/>
  <c r="F47" i="129"/>
  <c r="F48" i="129"/>
  <c r="H48" i="129"/>
  <c r="H41" i="129"/>
  <c r="I41" i="129" s="1"/>
  <c r="I38" i="129"/>
  <c r="I46" i="129"/>
  <c r="I62" i="129" l="1"/>
  <c r="I86" i="129" s="1"/>
  <c r="H47" i="129"/>
  <c r="I47" i="129" s="1"/>
  <c r="I48" i="129"/>
  <c r="H19" i="129" l="1"/>
  <c r="H18" i="129"/>
  <c r="F19" i="129" l="1"/>
  <c r="I19" i="129" s="1"/>
  <c r="H21" i="129"/>
  <c r="H23" i="129" l="1"/>
  <c r="H20" i="129"/>
  <c r="F20" i="129"/>
  <c r="H22" i="129"/>
  <c r="F22" i="129"/>
  <c r="H15" i="129"/>
  <c r="F15" i="129"/>
  <c r="F18" i="129"/>
  <c r="I20" i="129" l="1"/>
  <c r="F26" i="129"/>
  <c r="I22" i="129"/>
  <c r="I15" i="129"/>
  <c r="I18" i="129"/>
  <c r="H26" i="129" l="1"/>
  <c r="I26" i="129" s="1"/>
  <c r="H29" i="129"/>
  <c r="F29" i="129" l="1"/>
  <c r="I29" i="129" s="1"/>
  <c r="H28" i="129"/>
  <c r="F28" i="129" l="1"/>
  <c r="I28" i="129" s="1"/>
  <c r="H51" i="30" l="1"/>
  <c r="H152" i="30" l="1"/>
  <c r="H151" i="30"/>
  <c r="F151" i="30"/>
  <c r="H148" i="30"/>
  <c r="F148" i="30"/>
  <c r="H147" i="30"/>
  <c r="F147" i="30"/>
  <c r="I147" i="30" s="1"/>
  <c r="H146" i="30"/>
  <c r="F146" i="30"/>
  <c r="H145" i="30"/>
  <c r="F145" i="30"/>
  <c r="H144" i="30"/>
  <c r="F144" i="30"/>
  <c r="H136" i="30"/>
  <c r="H135" i="30"/>
  <c r="F135" i="30"/>
  <c r="H132" i="30"/>
  <c r="F132" i="30"/>
  <c r="H131" i="30"/>
  <c r="F131" i="30"/>
  <c r="H118" i="30"/>
  <c r="F118" i="30"/>
  <c r="H117" i="30"/>
  <c r="F117" i="30"/>
  <c r="H108" i="30"/>
  <c r="F108" i="30"/>
  <c r="H107" i="30"/>
  <c r="F107" i="30"/>
  <c r="H103" i="30"/>
  <c r="F103" i="30"/>
  <c r="H102" i="30"/>
  <c r="F102" i="30"/>
  <c r="H96" i="30"/>
  <c r="H95" i="30"/>
  <c r="F95" i="30"/>
  <c r="F88" i="30"/>
  <c r="I88" i="30" s="1"/>
  <c r="H87" i="30"/>
  <c r="F87" i="30"/>
  <c r="H86" i="30"/>
  <c r="F86" i="30"/>
  <c r="H85" i="30"/>
  <c r="F85" i="30"/>
  <c r="H80" i="30"/>
  <c r="F80" i="30"/>
  <c r="H79" i="30"/>
  <c r="F79" i="30"/>
  <c r="H78" i="30"/>
  <c r="F78" i="30"/>
  <c r="H76" i="30"/>
  <c r="F76" i="30"/>
  <c r="H75" i="30"/>
  <c r="F75" i="30"/>
  <c r="H74" i="30"/>
  <c r="F74" i="30"/>
  <c r="H73" i="30"/>
  <c r="F73" i="30"/>
  <c r="H72" i="30"/>
  <c r="F72" i="30"/>
  <c r="H55" i="30"/>
  <c r="H53" i="30"/>
  <c r="F53" i="30"/>
  <c r="H50" i="30"/>
  <c r="F50" i="30"/>
  <c r="H49" i="30"/>
  <c r="F49" i="30"/>
  <c r="H47" i="30"/>
  <c r="F47" i="30"/>
  <c r="H46" i="30"/>
  <c r="F46" i="30"/>
  <c r="H45" i="30"/>
  <c r="F45" i="30"/>
  <c r="H43" i="30"/>
  <c r="F43" i="30"/>
  <c r="H42" i="30"/>
  <c r="F42" i="30"/>
  <c r="H41" i="30"/>
  <c r="F41" i="30"/>
  <c r="H40" i="30"/>
  <c r="F40" i="30"/>
  <c r="H39" i="30"/>
  <c r="I39" i="30" s="1"/>
  <c r="H38" i="30"/>
  <c r="I38" i="30" s="1"/>
  <c r="H37" i="30"/>
  <c r="I37" i="30" s="1"/>
  <c r="H34" i="30"/>
  <c r="F34" i="30"/>
  <c r="H32" i="30"/>
  <c r="F32" i="30"/>
  <c r="H30" i="30"/>
  <c r="F30" i="30"/>
  <c r="H29" i="30"/>
  <c r="F29" i="30"/>
  <c r="H28" i="30"/>
  <c r="F28" i="30"/>
  <c r="H24" i="30"/>
  <c r="F24" i="30"/>
  <c r="I151" i="30" l="1"/>
  <c r="I145" i="30"/>
  <c r="I24" i="30"/>
  <c r="I29" i="30"/>
  <c r="I32" i="30"/>
  <c r="I72" i="30"/>
  <c r="I74" i="30"/>
  <c r="I76" i="30"/>
  <c r="I79" i="30"/>
  <c r="I85" i="30"/>
  <c r="I87" i="30"/>
  <c r="I102" i="30"/>
  <c r="I107" i="30"/>
  <c r="I117" i="30"/>
  <c r="I131" i="30"/>
  <c r="I135" i="30"/>
  <c r="I40" i="30"/>
  <c r="I42" i="30"/>
  <c r="I45" i="30"/>
  <c r="I47" i="30"/>
  <c r="I90" i="30"/>
  <c r="I144" i="30"/>
  <c r="I146" i="30"/>
  <c r="I148" i="30"/>
  <c r="I41" i="30"/>
  <c r="I43" i="30"/>
  <c r="I46" i="30"/>
  <c r="I49" i="30"/>
  <c r="I28" i="30"/>
  <c r="I30" i="30"/>
  <c r="I34" i="30"/>
  <c r="I73" i="30"/>
  <c r="I75" i="30"/>
  <c r="I78" i="30"/>
  <c r="I80" i="30"/>
  <c r="I86" i="30"/>
  <c r="I103" i="30"/>
  <c r="I108" i="30"/>
  <c r="I118" i="30"/>
  <c r="I132" i="30"/>
  <c r="E96" i="30"/>
  <c r="I95" i="30"/>
  <c r="E55" i="30"/>
  <c r="I53" i="30"/>
  <c r="E51" i="30"/>
  <c r="F51" i="30" s="1"/>
  <c r="I51" i="30" s="1"/>
  <c r="I50" i="30"/>
  <c r="E109" i="30"/>
  <c r="F109" i="30" s="1"/>
  <c r="I109" i="30" s="1"/>
  <c r="E152" i="30"/>
  <c r="F152" i="30" s="1"/>
  <c r="I152" i="30" s="1"/>
  <c r="I156" i="30" l="1"/>
  <c r="I128" i="30"/>
  <c r="I114" i="30"/>
  <c r="F136" i="30"/>
  <c r="F55" i="30"/>
  <c r="I55" i="30" s="1"/>
  <c r="I68" i="30" s="1"/>
  <c r="F93" i="30"/>
  <c r="F96" i="30"/>
  <c r="I96" i="30" s="1"/>
  <c r="I136" i="30" l="1"/>
  <c r="I141" i="30" s="1"/>
  <c r="H93" i="30"/>
  <c r="I93" i="30" l="1"/>
  <c r="I97" i="30" s="1"/>
  <c r="I207" i="30" s="1"/>
  <c r="H27" i="29"/>
  <c r="F27" i="29"/>
  <c r="H26" i="29"/>
  <c r="F26" i="29"/>
  <c r="H25" i="29"/>
  <c r="F25" i="29"/>
  <c r="H24" i="29"/>
  <c r="F24" i="29"/>
  <c r="H23" i="29"/>
  <c r="F23" i="29"/>
  <c r="H22" i="29"/>
  <c r="F22" i="29"/>
  <c r="H21" i="29"/>
  <c r="F21" i="29"/>
  <c r="H13" i="29"/>
  <c r="F13" i="29"/>
  <c r="E15" i="29" l="1"/>
  <c r="F15" i="29" s="1"/>
  <c r="E17" i="29"/>
  <c r="F17" i="29" s="1"/>
  <c r="G17" i="29" s="1"/>
  <c r="H17" i="29" s="1"/>
  <c r="I17" i="29" s="1"/>
  <c r="E16" i="29"/>
  <c r="F16" i="29" s="1"/>
  <c r="G16" i="29" s="1"/>
  <c r="H16" i="29" s="1"/>
  <c r="I16" i="29" s="1"/>
  <c r="I16" i="26"/>
  <c r="E29" i="29"/>
  <c r="F29" i="29" s="1"/>
  <c r="G29" i="29" s="1"/>
  <c r="H29" i="29" s="1"/>
  <c r="I29" i="29" s="1"/>
  <c r="E30" i="29"/>
  <c r="F30" i="29" s="1"/>
  <c r="G30" i="29" s="1"/>
  <c r="H30" i="29" s="1"/>
  <c r="I30" i="29" s="1"/>
  <c r="E28" i="29"/>
  <c r="F28" i="29" s="1"/>
  <c r="G28" i="29" s="1"/>
  <c r="H28" i="29" s="1"/>
  <c r="I28" i="29" s="1"/>
  <c r="I23" i="29"/>
  <c r="I24" i="29"/>
  <c r="I27" i="29"/>
  <c r="I25" i="29"/>
  <c r="I22" i="29"/>
  <c r="I26" i="29"/>
  <c r="I13" i="29"/>
  <c r="I21" i="29"/>
  <c r="I31" i="29" l="1"/>
  <c r="G15" i="29"/>
  <c r="H15" i="29" s="1"/>
  <c r="I15" i="29" s="1"/>
  <c r="I18" i="29" s="1"/>
  <c r="I32" i="29" l="1"/>
  <c r="I15" i="26" l="1"/>
  <c r="F101" i="171" l="1"/>
  <c r="I101" i="171" s="1"/>
  <c r="F106" i="171"/>
  <c r="I106" i="171" s="1"/>
  <c r="F178" i="171" l="1"/>
  <c r="I178" i="171" s="1"/>
  <c r="F176" i="171"/>
  <c r="I176" i="171" s="1"/>
  <c r="F177" i="171"/>
  <c r="I177" i="171" s="1"/>
  <c r="I113" i="171"/>
  <c r="F58" i="171"/>
  <c r="I58" i="171" s="1"/>
  <c r="F86" i="171"/>
  <c r="I86" i="171" s="1"/>
  <c r="F36" i="129"/>
  <c r="I36" i="129" s="1"/>
  <c r="F48" i="170"/>
  <c r="I48" i="170" s="1"/>
  <c r="I91" i="170" s="1"/>
  <c r="F125" i="171"/>
  <c r="I125" i="171" s="1"/>
  <c r="F14" i="170"/>
  <c r="I14" i="170" s="1"/>
  <c r="F14" i="168"/>
  <c r="I14" i="168" s="1"/>
  <c r="F14" i="169"/>
  <c r="I14" i="169" s="1"/>
  <c r="I190" i="171" l="1"/>
  <c r="I19" i="171" s="1"/>
  <c r="F60" i="171"/>
  <c r="I60" i="171" s="1"/>
  <c r="I70" i="171" s="1"/>
  <c r="F88" i="171"/>
  <c r="I88" i="171" s="1"/>
  <c r="F21" i="129"/>
  <c r="I21" i="129" s="1"/>
  <c r="F119" i="171"/>
  <c r="I119" i="171" s="1"/>
  <c r="I141" i="171" s="1"/>
  <c r="F16" i="170"/>
  <c r="I16" i="170" s="1"/>
  <c r="I25" i="170" s="1"/>
  <c r="I36" i="170" s="1"/>
  <c r="F16" i="169"/>
  <c r="I16" i="169" s="1"/>
  <c r="F16" i="168"/>
  <c r="I16" i="168" s="1"/>
  <c r="F39" i="129"/>
  <c r="I39" i="129" s="1"/>
  <c r="I54" i="129" s="1"/>
  <c r="F23" i="129"/>
  <c r="I23" i="129" s="1"/>
  <c r="I26" i="169" l="1"/>
  <c r="I35" i="169" s="1"/>
  <c r="I34" i="26" s="1"/>
  <c r="I37" i="26" s="1"/>
  <c r="I23" i="168"/>
  <c r="I34" i="168" s="1"/>
  <c r="I20" i="26" s="1"/>
  <c r="I23" i="26" s="1"/>
  <c r="D14" i="22" s="1"/>
  <c r="I30" i="129"/>
  <c r="I101" i="129" s="1"/>
  <c r="I99" i="171"/>
  <c r="I75" i="171"/>
  <c r="I26" i="26"/>
  <c r="I14" i="171"/>
  <c r="I15" i="171" s="1"/>
  <c r="I44" i="26" l="1"/>
  <c r="I114" i="171"/>
  <c r="I17" i="171" s="1"/>
  <c r="I13" i="26"/>
  <c r="I25" i="26"/>
  <c r="I29" i="26" s="1"/>
  <c r="D17" i="22"/>
  <c r="I18" i="26" l="1"/>
  <c r="I38" i="26" s="1"/>
  <c r="I229" i="171"/>
  <c r="D16" i="22" l="1"/>
  <c r="D15" i="22" l="1"/>
  <c r="D13" i="22" l="1"/>
  <c r="I18" i="171" l="1"/>
  <c r="I21" i="171" s="1"/>
  <c r="I45" i="26" l="1"/>
  <c r="I46" i="26" s="1"/>
  <c r="D18" i="22" s="1"/>
  <c r="I31" i="171"/>
  <c r="F18" i="22" l="1"/>
  <c r="I47" i="26"/>
  <c r="F15" i="22" l="1"/>
  <c r="F16" i="22"/>
  <c r="F14" i="22"/>
  <c r="F17" i="22"/>
  <c r="F13" i="22"/>
  <c r="F24" i="22" l="1"/>
  <c r="D11" i="21" s="1"/>
  <c r="D14" i="21" l="1"/>
  <c r="D15" i="21" l="1"/>
  <c r="C16" i="21" s="1"/>
</calcChain>
</file>

<file path=xl/sharedStrings.xml><?xml version="1.0" encoding="utf-8"?>
<sst xmlns="http://schemas.openxmlformats.org/spreadsheetml/2006/main" count="2077" uniqueCount="889">
  <si>
    <t>แบบสรุปราคางานก่อสร้างอาคาร</t>
  </si>
  <si>
    <t>ชื่อโครงการ/งานก่อสร้าง    ก่อสร้างอาคารสำนักงานและส่วนประกอบอื่นๆ</t>
  </si>
  <si>
    <t>สถานที่ก่อสร้าง    สาขาเวียงเชียงรุ้ง    จังหวัดเชียงราย</t>
  </si>
  <si>
    <t xml:space="preserve">แบบเลขที่  </t>
  </si>
  <si>
    <t>6/2567(อบปป)</t>
  </si>
  <si>
    <t>หน่วยงานเจ้าของโครงการ/งานก่อสร้าง    ธนาคารเพื่อการเกษตรและสหกรณ์การเกษตร</t>
  </si>
  <si>
    <t>แบบ ปร.4 และ ปร.5 ที่แนบ  มีจำนวน    3    ชุด</t>
  </si>
  <si>
    <t>คำนวณราคาโดย      ………………………………………………………………………………………………</t>
  </si>
  <si>
    <t xml:space="preserve">คำนวณราคาเมื่อวันที่  </t>
  </si>
  <si>
    <t>………………………………………………………………………………..</t>
  </si>
  <si>
    <t xml:space="preserve">หน่วย : บาท  </t>
  </si>
  <si>
    <t>ลำดับที่</t>
  </si>
  <si>
    <t>รายการ</t>
  </si>
  <si>
    <t>ค่าก่อสร้าง</t>
  </si>
  <si>
    <t>หมายเหตุ</t>
  </si>
  <si>
    <t>ส่วนที่1 ค่างานต้นทุน</t>
  </si>
  <si>
    <t>ส่วนที่2 งานครุภัณฑ์จัดซื้อและสั่งซื้อ</t>
  </si>
  <si>
    <t>ส่วนที่3 ค่าใช้จ่ายพิเศษตามข้อกำหนด</t>
  </si>
  <si>
    <t>สรุป</t>
  </si>
  <si>
    <t>รวมค่าก่อสร้างทั้งโครงการ/งานก่อสร้าง</t>
  </si>
  <si>
    <t>ราคา</t>
  </si>
  <si>
    <t>(ตัวอักษร)</t>
  </si>
  <si>
    <t>แบบสรุปค่าก่อสร้าง (ค่างานต้นทุน)</t>
  </si>
  <si>
    <t>กลุ่มงาน/งาน</t>
  </si>
  <si>
    <t xml:space="preserve">แบบ ปร.4  ที่แนบ  มีจำนวน   48  หน้า    </t>
  </si>
  <si>
    <t>ค่างานต้นทุน</t>
  </si>
  <si>
    <t>FACTOR F</t>
  </si>
  <si>
    <t>ส่วนที่ 1  ค่างานต้นทุน</t>
  </si>
  <si>
    <t xml:space="preserve">กลุ่มงานที่ 1  </t>
  </si>
  <si>
    <t>งานอาคารสำนักงาน (S-PLUS)</t>
  </si>
  <si>
    <t>งานอาคารเก็บเอกสาร</t>
  </si>
  <si>
    <t>งานห้องน้ำลูกค้า</t>
  </si>
  <si>
    <t>งานโรงจอดรถยนต์ 4 คัน</t>
  </si>
  <si>
    <t xml:space="preserve">กลุ่มงานที่ 2 </t>
  </si>
  <si>
    <t xml:space="preserve">งานอาคารสำนักงาน </t>
  </si>
  <si>
    <t xml:space="preserve">กลุ่มงานที่ 3 </t>
  </si>
  <si>
    <t>งานภูมิทัศน์ งานผังบริเวณและสิ่งก่อสร้างประกอบอื่นๆ</t>
  </si>
  <si>
    <t>เงื่อนไขการใช้ตาราง FACTOR F</t>
  </si>
  <si>
    <t>เงินล่วงหน้าจ่าย...........0........%</t>
  </si>
  <si>
    <t>เงินประกันผลงานหัก…….0…..%</t>
  </si>
  <si>
    <t>ดอกเบี้ยเงินกู้…….….7…………..%</t>
  </si>
  <si>
    <t>ภาษีมูลค่าเพิ่ม…….…7………….%</t>
  </si>
  <si>
    <t xml:space="preserve">รวมค่าก่อสร้าง  </t>
  </si>
  <si>
    <t>แบบแสดงรายการ ปริมาณงาน และราคา</t>
  </si>
  <si>
    <t>แบบเลขที่</t>
  </si>
  <si>
    <t>เมื่อวันที่</t>
  </si>
  <si>
    <t>จำนวน</t>
  </si>
  <si>
    <t>หน่วย</t>
  </si>
  <si>
    <t>ค่าวัสดุ</t>
  </si>
  <si>
    <t>ค่าแรงงาน</t>
  </si>
  <si>
    <t>รวม</t>
  </si>
  <si>
    <t>ราคาต่อหน่วย</t>
  </si>
  <si>
    <t>จำนวนเงิน</t>
  </si>
  <si>
    <t>ค่าวัสดุและแรงงาน</t>
  </si>
  <si>
    <t>ส่วนที่ 1 ค่างานต้นทุน</t>
  </si>
  <si>
    <t>งานอาคารสำนักงาน  (S-PLUS)</t>
  </si>
  <si>
    <t>งานโครงสร้างวิศวกรรม</t>
  </si>
  <si>
    <t>งานสถาปัตยกรรม</t>
  </si>
  <si>
    <t xml:space="preserve">งานระบบสุขาภิบาลและระบบประปา </t>
  </si>
  <si>
    <t>งานระบบไฟฟ้าและสื่อสาร</t>
  </si>
  <si>
    <t>งานระบบปรับอากาศและระบายอากาศ</t>
  </si>
  <si>
    <t>รวม งานอาคารสำนักงาน</t>
  </si>
  <si>
    <t>งานระบบไฟฟ้า</t>
  </si>
  <si>
    <t>รวม งานอาคารเก็บเอกสาร</t>
  </si>
  <si>
    <t>งานระบบสุขาภิบาลและระบบประปา</t>
  </si>
  <si>
    <t>รวม งานห้องน้ำลูกค้า</t>
  </si>
  <si>
    <t>รวม งานโรงจอดรถยนต์ 4 คัน</t>
  </si>
  <si>
    <t>รวมกลุ่มงานที่ 1</t>
  </si>
  <si>
    <t xml:space="preserve">กลุ่มงานที่ 2 งานอาคารสำนักงาน </t>
  </si>
  <si>
    <t>งานครุภัณฑ์จัดจ้างหรือสั่งทำ</t>
  </si>
  <si>
    <t>งานตกแต่งภายในอาคาร</t>
  </si>
  <si>
    <t>รวม กลุ่มงานที่ 2</t>
  </si>
  <si>
    <t>กลุ่มงานที่ 3 งานภูมิทัศน์ งานผังบริเวณและสิ่งก่อสร้างประกอบอื่นๆ</t>
  </si>
  <si>
    <t>งานภูมิทัศน์</t>
  </si>
  <si>
    <t>งานผังบริเวณและสิ่งก่อสร้างประกอบอื่นๆ</t>
  </si>
  <si>
    <t>รวม กลุ่มงานที่ 3</t>
  </si>
  <si>
    <t xml:space="preserve">รวม ค่าวัสดุและค่าแรงส่วนที่ 1 </t>
  </si>
  <si>
    <t>ข้อแนะนำในการเสนอราคาของผู้รับจ้าง</t>
  </si>
  <si>
    <t>1. บัญชีแสดงปริมาณวัสดุและราคาเป็นเอกสารใช้ประกอบในการประกวดราคา</t>
  </si>
  <si>
    <t>2. หากผู้รับจ้างเสนอราคาโดยคัดลอกจากราคากลางของธนาคารเมื่อเกิดปัญหาข้อขัดแย้งระหว่างแบบแปลนกับบัญชีปริมาณวัสดุและราคาเป็นความรับผิดชอบของผู้รับจ้าง</t>
  </si>
  <si>
    <t xml:space="preserve">   และให้ถือการพิจารณาวินิจฉัยของธนาคารเป็นที่สิ้นสุด โดยผู้รับจ้างไม่มีสิทธิเรียกร้องค่าเสียหายใดๆทั้งสิ้น</t>
  </si>
  <si>
    <t>3. ผู้รับจ้างต้องคิดราคาและเสนอปริมาณวัสดุและราคา ตามรายละเอียดที่ปรากฏอยู่ในรูปแบบและรายการให้ครบถ้วน เพื่อใช้เป็นข้อมูลประกอบในการประมาณราคา</t>
  </si>
  <si>
    <t xml:space="preserve">   งานแก้ไขเพิ่ม-ลดของงานก่อสร้างโดยยึดถือจากราคาวัสดุและค่าแรงงานต่อหน่วยที่เสนอราคาไว้</t>
  </si>
  <si>
    <t>กลุ่มงานที่ 1  งานอาคารสำนักงาน สูง 1 ชั้น</t>
  </si>
  <si>
    <t>งานฐานราก</t>
  </si>
  <si>
    <t>- งานสำรวจดิน (Soil test)</t>
  </si>
  <si>
    <t>จุด</t>
  </si>
  <si>
    <t>- ขุดดินและกลบกลับ</t>
  </si>
  <si>
    <t>ลบ.ม.</t>
  </si>
  <si>
    <t>- บดอัดดินใต้ฐานราก</t>
  </si>
  <si>
    <t>ตร.ม.</t>
  </si>
  <si>
    <t>- ทดสอบการรับน้ำหนัก PLATE BEARING</t>
  </si>
  <si>
    <t>- เสาเข็ม รูปแบบ.สี่เหลี่ยมตัน ขนาด.0.26*0.26*12.00 ม.</t>
  </si>
  <si>
    <t>ต้น</t>
  </si>
  <si>
    <t>- งานสกัดหัวเข็ม</t>
  </si>
  <si>
    <t>- ทรายหยาบ</t>
  </si>
  <si>
    <t>- คอนกรีตหยาบ 1 : 3 : 5</t>
  </si>
  <si>
    <t>- คอนกรีตโครงสร้าง 240 KSC (cylinder)</t>
  </si>
  <si>
    <t>- ไม้แบบและค้ำยัน</t>
  </si>
  <si>
    <t>- เหล็กเสริมคอนกรีต</t>
  </si>
  <si>
    <t xml:space="preserve"> </t>
  </si>
  <si>
    <t xml:space="preserve">      เหล็กเส้นกลมผิวเรียบ SR.24 ศก. 9 มม.</t>
  </si>
  <si>
    <t>กก.</t>
  </si>
  <si>
    <t xml:space="preserve">      เหล็กเส้นกลมผิวข้ออ้อย SD.30 ศก. 12 มม.</t>
  </si>
  <si>
    <t xml:space="preserve">      เหล็กเส้นกลมผิวข้ออ้อย SD.30 ศก. 16 มม.</t>
  </si>
  <si>
    <t>- ลวดผูกเหล็ก No.18</t>
  </si>
  <si>
    <t>- ตะปู</t>
  </si>
  <si>
    <t xml:space="preserve">  รวม งานฐานราก</t>
  </si>
  <si>
    <t>งานโครงสร้าง ค.ส.ล.</t>
  </si>
  <si>
    <t>- งานถมดิน</t>
  </si>
  <si>
    <t>ลบม.</t>
  </si>
  <si>
    <t>- แผ่นพลาสติกรองพื้น</t>
  </si>
  <si>
    <t xml:space="preserve">      เหล็กเส้นกลมผิวเรียบ SR.24 ศก. 6 มม.</t>
  </si>
  <si>
    <t xml:space="preserve">      เหล็กเส้นกลมผิวข้ออ้อย SD.30 ศก. 20 มม.</t>
  </si>
  <si>
    <t xml:space="preserve">      เหล็กเส้นกลมผิวข้ออ้อย SD.30 ศก. 25 มม.</t>
  </si>
  <si>
    <t xml:space="preserve">- พื้นสำเร็จรูป HOLLOW CORE หนา 0.10 ม. </t>
  </si>
  <si>
    <t xml:space="preserve">  รับน้ำหนักจร 300 กก./ตร.ม.</t>
  </si>
  <si>
    <t>- Wiremesh 4 มม. @ 0.20 m #</t>
  </si>
  <si>
    <t>- ทำร่องลายทางลาด</t>
  </si>
  <si>
    <t>- น้ำยากันปลวก</t>
  </si>
  <si>
    <t>รวม งานโครงสร้าง ค.ส.ล.</t>
  </si>
  <si>
    <t>งานเหล็กรูปพรรณ</t>
  </si>
  <si>
    <t>งานเสาเหล็ก</t>
  </si>
  <si>
    <t>- PLATE ขนาด 0.25x0.25 ม. หนา 10 มม.</t>
  </si>
  <si>
    <t>- Anchor Bolt  M16</t>
  </si>
  <si>
    <t>ชุด</t>
  </si>
  <si>
    <t>- CS1 = [/] - 200x200x6 wt.35.82 kg/m</t>
  </si>
  <si>
    <t>- CS2 = [/] - 150x150x5 wt.22.26 kg/m</t>
  </si>
  <si>
    <t>- สีน้ำมัน 1 เที่ยว</t>
  </si>
  <si>
    <t>รวม งานเสาเหล็ก</t>
  </si>
  <si>
    <t>งานโครงเหล็กแผงประดับด้านหน้า</t>
  </si>
  <si>
    <t>- [/] - 200x200x6 wt.35.82 kg/m</t>
  </si>
  <si>
    <t>- สีกันสนิม 1 เที่ยว + C640สีน้ำมัน 2 เที่ยว</t>
  </si>
  <si>
    <t>รวม งานโครงเหล็กแผงประดับด้านหน้า</t>
  </si>
  <si>
    <t>งานโครงเหล็กหลังคา</t>
  </si>
  <si>
    <t>- SB1 : Channel 150x75x6.5x10 wt=18.10 Kg/m.</t>
  </si>
  <si>
    <t>- SB2 : Channel 250x90x11x14.5 wt=40.00 Kg/m.</t>
  </si>
  <si>
    <t xml:space="preserve">- SB3 : Channel 100x50x5x7.5 wt=9.36 Kg/m. </t>
  </si>
  <si>
    <t xml:space="preserve">- SB4 : Channel 200x80x7.5x11 wt=24.00 Kg/m. </t>
  </si>
  <si>
    <t>- SB5 : Channel 100x50x5x7.5 wt=9.36 Kg/m.</t>
  </si>
  <si>
    <t>- แป C-100x50x20x3.2 mm. _ 5.50 kg./m.</t>
  </si>
  <si>
    <t>- ท่อเหล็ก - ø 60.5x2.3 มม. _ 4.51 kg./m.</t>
  </si>
  <si>
    <t>- ท่อเหล็ก - ø 48.6x2.3 มม. _ 2.62 kg./m.</t>
  </si>
  <si>
    <t>- L-40x40x3 mm. _ 1.83 kg./m.</t>
  </si>
  <si>
    <t>- L-50x50x5 mm. _ 3.77 kg./m.</t>
  </si>
  <si>
    <t>- L-60x60x6 mm. _ 5.42 kg./m.</t>
  </si>
  <si>
    <t>- Sag rod ø12 มม. (ปลายกลึงเกลียวยึดน๊อต)</t>
  </si>
  <si>
    <t>- สีกันสนิม 1 เที่ยว + สีน้ำมัน 2 เที่ยว</t>
  </si>
  <si>
    <t>รวม งานโครงเหล็กหลังคา</t>
  </si>
  <si>
    <t>งานราวทางลาด</t>
  </si>
  <si>
    <t>- ท่อเหล็ก - ø 1 1/2"x2.3 มม. _ 2.62 kg./m.</t>
  </si>
  <si>
    <t>รวม งานราวทางลาด</t>
  </si>
  <si>
    <t>รวม งานเหล็กรูปพรรณ</t>
  </si>
  <si>
    <t xml:space="preserve">  รวม งานโครงสร้างวิศวกรรม</t>
  </si>
  <si>
    <t>งานหลังคา</t>
  </si>
  <si>
    <t>- หลังคาเหล็กรีดลอนเคลือบสีหนา 0.40 มม. (มอก.)ตรวจสอบแก้ไข</t>
  </si>
  <si>
    <t>- FLASHING  หนา 0.40 มม. (มอก.)</t>
  </si>
  <si>
    <t>ม.</t>
  </si>
  <si>
    <t xml:space="preserve">- ฉนวนใยแก้วกันความร้อนชนิดห่อหุ้มฟอล์ยหนา 15 ซม. </t>
  </si>
  <si>
    <t xml:space="preserve">- รางระบายน้ำฝนสแตนเลสหนา1.5 มม.รองด้วยแผ่น SMART BOARD </t>
  </si>
  <si>
    <t>- รางระบายน้ำฝนสแตนเลสหนา1.5 มม</t>
  </si>
  <si>
    <t>- FLASHING  หนา 0.40 มม. (มอก.) ปิดทับรางน้ำ</t>
  </si>
  <si>
    <t>- กรวยสแตนเลส Dia. 3''</t>
  </si>
  <si>
    <t>- ท่อ PVC. Class 8.5 Dia. 3''</t>
  </si>
  <si>
    <t>- ข้อต่อ อุปกรณ์ท่อ และเหล็กยึดท่อ</t>
  </si>
  <si>
    <t>รวม งานหลังคา</t>
  </si>
  <si>
    <t>งานพื้น</t>
  </si>
  <si>
    <t>- F-1 พื้น ค.ส.ล. ปูกระเบื้องแกรนิตโต้ ขนาด 0.60x0.60 ม.</t>
  </si>
  <si>
    <t>- F-1 พื้น ค.ส.ล. ปูกระเบื้องแกรนิตโต้ ขนาด 0.60x0.60 ม. (มีกระเบื้อง</t>
  </si>
  <si>
    <t>แกรนิตโต้แล้วที่สถานที่ก่อสร้างแล้ว ให้นำมาปูพื้นใหม่)</t>
  </si>
  <si>
    <t>- F-2 พื้น ค.ส.ล. ปูกระเบื้อง 8"x8"</t>
  </si>
  <si>
    <t>- F-3 พื้น ค.ส.ล. ผิวทรายล้าง</t>
  </si>
  <si>
    <t>- F-4 พื้น ค.ส.ล. ปูกระเบื้องทางเท้าคนพิการทางสายตา ขนาด 30x30 ซม. สีเหลือง (ลายปุ่ม)</t>
  </si>
  <si>
    <t>แผ่น</t>
  </si>
  <si>
    <t>- F-4* พื้น ค.ส.ล. ปูกระเบื้องทางเท้าคนพิการทางสายตา ขนาด 30x30 ซม. สีเหลือง (ลายแถบ)</t>
  </si>
  <si>
    <t>- บัวเชิงผนัง  P.V.C.  ขนาด 0.10 ม. หนา 9 มม.</t>
  </si>
  <si>
    <t xml:space="preserve">  รวม งานพื้น</t>
  </si>
  <si>
    <t>งานผนัง</t>
  </si>
  <si>
    <t>- ผนังก่ออิฐมอญ 1/2 แผ่น</t>
  </si>
  <si>
    <t xml:space="preserve">- ผนังก่ออิฐมวลเบาหนา 20x60x15 ซม. </t>
  </si>
  <si>
    <t>- ผนัง(ก่ออิฐ)ฉาบปูนเรียบ</t>
  </si>
  <si>
    <t>- ผนัง(ก่ออิฐมวลเบา)ฉาบปูนเรียบ</t>
  </si>
  <si>
    <t>- ผนังบุกระเบื้องเซรามิค ขนาด 8"x8"</t>
  </si>
  <si>
    <t>- ผนังบุกระเบื้องเซรามิค ขนาด 8"x8"(มีกระเบื้องแล้วให้นำมาปูใหม่)</t>
  </si>
  <si>
    <t>- ผนังบุกระเบื้องเซรามิค ขนาด 8"x8" (ปูกระบื้องแล้วให้ยาแนวร่องกระเบื้อง)</t>
  </si>
  <si>
    <t>- A1 ผนัง FLEXY BOARD หรือSMART BOARD 10 มม. 1 ด้าน</t>
  </si>
  <si>
    <t>ตรม.</t>
  </si>
  <si>
    <t xml:space="preserve">  โครงเคร่าเหล็กอาบสังกะสี 75x45x15x2.3 มม. @ 0.60 ม. #</t>
  </si>
  <si>
    <t>- A2 ผนังกรุยิปซั่มบอร์ดหนา 12 มม.  1 ด้าน โครงเคร่าเหล็กอาบสังกะสี</t>
  </si>
  <si>
    <t xml:space="preserve">  75x45x15x2.3 มม.  @ 0.60 ม. #</t>
  </si>
  <si>
    <t>- A1/A2 ผนัง FLEXY BOARD หรือ SMART BOARD 10 มม.  1 ด้าน</t>
  </si>
  <si>
    <t xml:space="preserve">  ยิปซั่มบอร์ด 12 มม. 1 ด้านโครงเคร่าเหล็กอาบสังกะสี</t>
  </si>
  <si>
    <t xml:space="preserve">   75x45x15x2.3 มม. @ 0.60 ม. #</t>
  </si>
  <si>
    <t>- A3 ผนังยิปซั่มบอร์ด 12 มม. 2 ด้าน โครงเคร่าเหล็กอาบสังกะสี</t>
  </si>
  <si>
    <t>- ขอบ ค.ส.ล.สูง 0.10 ม.</t>
  </si>
  <si>
    <t>- ทรายล้างขอบอาคารโดยรอบ</t>
  </si>
  <si>
    <t>- เสาเอ็นและคานทับหลัง ค.ส.ล. (ครึ่งแผ่น ขนาด 7.5x10 ซม.)</t>
  </si>
  <si>
    <t>- เสาเอ็นและคานทับหลัง ค.ส.ล. (เต็มแผ่น ขนาด 15x10 ซม.)</t>
  </si>
  <si>
    <t xml:space="preserve">  รวม งานผนัง</t>
  </si>
  <si>
    <t>งานฝ้าเพดาน</t>
  </si>
  <si>
    <t>- CL-1 ยิบซั่มบอร์ด 9 มม.ฉาบเรียบ โครงเหล็กอาบสังกะสี</t>
  </si>
  <si>
    <t>- CL-2 ยิบซั่มบอร์ดสำเร็จรูปเคลือบสี  0.60x0.60 ม. หนาไม่น้อยกว่า 8 มม.</t>
  </si>
  <si>
    <t xml:space="preserve">  โครงเคร่าเหล็ก T-BAR </t>
  </si>
  <si>
    <t xml:space="preserve">- CL-3 ยิบซั่มบอร์ดเคลือบสี 0.60x0.60 ม. ความหนาไม่น้อยกว่า 8 มม. </t>
  </si>
  <si>
    <t xml:space="preserve">  ชนิดกันชื้น โครงเคร่าเหล็ก T-BAR </t>
  </si>
  <si>
    <t>- CL-4  เมทัลชีทความสูงลอนไม่น้อยกว่า 4 มม. ผิวเคลือบสี โครงเคร่าเหล็กฉาก</t>
  </si>
  <si>
    <t xml:space="preserve">  ขนาด 25x25 หนา 5 มม.</t>
  </si>
  <si>
    <t>- CL-5 แผ่นเหล็กหนา 4.5 มม.โครงเหล็ก C 75x45x15x2.3 มม. @ 0.60 ม.</t>
  </si>
  <si>
    <t>- CL-6 แผ่นอลูมิเนียมคอมโพสิตหนา 4 มม.</t>
  </si>
  <si>
    <t>- ฝ้าไฟเบอร์ซีเมนต์</t>
  </si>
  <si>
    <t>- ฝ้าเพดานฉาบเรียบยกขอบ</t>
  </si>
  <si>
    <t>รวม งานฝ้าเพดาน</t>
  </si>
  <si>
    <t>งานประตู-หน้าต่าง</t>
  </si>
  <si>
    <t>งานประตู</t>
  </si>
  <si>
    <t>-  AD1</t>
  </si>
  <si>
    <t>-  AD2</t>
  </si>
  <si>
    <t>-  AD3</t>
  </si>
  <si>
    <t>-  AD4</t>
  </si>
  <si>
    <t>-  AD5</t>
  </si>
  <si>
    <t>-  AD6</t>
  </si>
  <si>
    <t>-  SD1 ติกตั้งบานประตูพร้อมวงกบแล้ว ให้ติดอุปกรณ์เพิ่มเติม)</t>
  </si>
  <si>
    <t>-  SD2 ติกตั้งบานประตูพร้อมวงกบแล้ว ให้ติดอุปกรณ์เพิ่มเติม)</t>
  </si>
  <si>
    <t>-  SD3 ติกตั้งบานประตูพร้อมวงกบแล้ว ให้ติดอุปกรณ์เพิ่มเติม)</t>
  </si>
  <si>
    <t>-  SD4</t>
  </si>
  <si>
    <t>-  WD1</t>
  </si>
  <si>
    <t>-  D1</t>
  </si>
  <si>
    <t>-  D2</t>
  </si>
  <si>
    <t>งานหน้าต่าง</t>
  </si>
  <si>
    <t>-  AW1</t>
  </si>
  <si>
    <t>-  AW2</t>
  </si>
  <si>
    <t>-  AW3</t>
  </si>
  <si>
    <t>-  AW4</t>
  </si>
  <si>
    <t>-  AW5</t>
  </si>
  <si>
    <t>-  AW6</t>
  </si>
  <si>
    <t>-  AW7</t>
  </si>
  <si>
    <t>-  AW8</t>
  </si>
  <si>
    <t>-  AW9</t>
  </si>
  <si>
    <t>รวม งานประตู-หน้าต่าง</t>
  </si>
  <si>
    <t>งานสุขภัณฑ์</t>
  </si>
  <si>
    <t>- โถสุขภัณฑ์นั่งราบ รุ่น C 1403 พร้อมอุปกรณ์ครบชุด</t>
  </si>
  <si>
    <t>- อ่างล้างหน้า (ฝังเคาน์เตอร์)รุ่น C 007 พร้อมอุปกรณ์ครบชุด</t>
  </si>
  <si>
    <t>- โถปัสสาวะชายรุ่น C 3080 พร้อมอุปกรณ์ครบชุด</t>
  </si>
  <si>
    <t>- สายชำระ C 999</t>
  </si>
  <si>
    <t>- ขอแขวนผ้า DB 3018</t>
  </si>
  <si>
    <t xml:space="preserve">- กระจกเงา </t>
  </si>
  <si>
    <t>ตร.ฟ.</t>
  </si>
  <si>
    <t>- ก๊อกเตี้ยติดผนัง</t>
  </si>
  <si>
    <t>- STOP VALVE CT 179(HM)</t>
  </si>
  <si>
    <t>- เคาน์เตอร์ คสล. บุกระเบื้อง 8"x8" กว้าง 0.55 ม.</t>
  </si>
  <si>
    <t>- ผนังสำเร็จรูปครึ่งห้องมีแผงข้าง</t>
  </si>
  <si>
    <t xml:space="preserve">  รวม งานสุขภัณฑ์</t>
  </si>
  <si>
    <t>งานทาสี</t>
  </si>
  <si>
    <t>- สีภายนอก</t>
  </si>
  <si>
    <t>- สีภายใน</t>
  </si>
  <si>
    <t>- สีฝ้าเพดานภายใน</t>
  </si>
  <si>
    <t>- สีกันสนิม 1 เที่ยว + สีน้ำมัน 2 เที่ยว  (CL-5)</t>
  </si>
  <si>
    <t xml:space="preserve">  รวม งานทาสี</t>
  </si>
  <si>
    <t>งานเบ็ดเตล็ด</t>
  </si>
  <si>
    <t>ผนังตกแต่งภายนอก</t>
  </si>
  <si>
    <t>- ผนัง เมทัลชีทลอนลูกฟูกสูง 4 มม.พร้อมโครงเหล็กฉาก</t>
  </si>
  <si>
    <t xml:space="preserve">- เหล็ก CHANEL 100x50x7.5 มม.wt 9.36kg/m. รับ SIDING+เกล็ดอลูมิเนียม </t>
  </si>
  <si>
    <t>- ผนัง FLEXY BOARD หรือ SMART BOARD 6 มม.  1 ด้าน</t>
  </si>
  <si>
    <t xml:space="preserve">  โครงเคร่าเหล็กกล่อง 1 1/2"x1 1/2"x2.0 มม. @ 0.60 ม. #</t>
  </si>
  <si>
    <t>- SMART BOARD 6 มม. ปิดทับด้วยอลูมิเนียมคอมโพสิท 4 มม.</t>
  </si>
  <si>
    <t xml:space="preserve">  กว้าง 0.25 ม.โครงเหล็กกล่อง 1 1/2"x1 1/2"x2.0 มม.</t>
  </si>
  <si>
    <t>- ตะแกรงเหล็กฉีกกรอบเหล็กพ่นสีดำด้าน พร้อมอุปกรณ์ยึด</t>
  </si>
  <si>
    <t>- เกล็ดอลูมิเนียมตัว Z วงกบอลูมิเนียม 2.875x0.90 ม.</t>
  </si>
  <si>
    <t>- เกล็ดอลูมิเนียมตัว Z วงกบอลูมิเนียม 3.85x0.90 ม.</t>
  </si>
  <si>
    <t>รวม ผนังตกแต่งภายนอก</t>
  </si>
  <si>
    <t>ผนังตกแต่ง ATM , PAM</t>
  </si>
  <si>
    <t xml:space="preserve"> - อลูมิเนียมคอมโพสิตหนา 4 มม.พร้อมโครงเหล็ก</t>
  </si>
  <si>
    <t xml:space="preserve"> - กล่องไฟหน้าตู้แนวตั้ง</t>
  </si>
  <si>
    <t xml:space="preserve"> - กล่องไฟ ATM,PAM</t>
  </si>
  <si>
    <t>กันสาด</t>
  </si>
  <si>
    <t xml:space="preserve"> - เหล็ก CHANNEL 150x150x3.2 มม.wt.6.02 kg/m.</t>
  </si>
  <si>
    <t xml:space="preserve"> - เหล็กฉาก 50x50x4 มม.</t>
  </si>
  <si>
    <t xml:space="preserve"> - อลูมิเนียมคอมโพสิคหนา 4 มม. พร้อมโครงเหล็กยึด</t>
  </si>
  <si>
    <t xml:space="preserve">รวม </t>
  </si>
  <si>
    <t>งานป้ายภายในอาคาร</t>
  </si>
  <si>
    <t>- ป้ายแสดงลำดับเคาน์เตอร์</t>
  </si>
  <si>
    <t>- ป้ายสัญลักษณ์ห้องน้ำชาย</t>
  </si>
  <si>
    <t>- ป้ายสัญลักษณ์ห้องน้ำหญิง</t>
  </si>
  <si>
    <t>- ป้ายบอกทางอะคิลิคสีเขียวติดสติกเกอร์ขนาด 0.35x0.90 ม.</t>
  </si>
  <si>
    <t>- ป้ายโลโก้อะคลิลิกขนาด 40x40ซม. (หลังเคาน์เตอร์)</t>
  </si>
  <si>
    <t>- อักษรสแตนเลส สูง 9 ซม. (หลังเคาน์เตอร์) (จำนวนอักษรตามชื่อสาขา)</t>
  </si>
  <si>
    <t>ตัว</t>
  </si>
  <si>
    <t>- อักษรอะครีลิค สูง 9 ซม. (หลังห้องอเนกประสงค์)</t>
  </si>
  <si>
    <t>- ป้ายโลโก้อะคลิลิกขนาด 30x30ซม.(หลังห้องอเนกประสงค์)</t>
  </si>
  <si>
    <t>งานป้ายภายนอกอาคาร</t>
  </si>
  <si>
    <t>- ป้าย Fascia.ขนาด 0.90 x 8.20 ม.</t>
  </si>
  <si>
    <t>- อลูมิเนียมคอมโพสิทหนาติดสติกเกอร์ข้างป้าย Fascia</t>
  </si>
  <si>
    <t>- ป้าย โลโก้ธนาคาร ABS ขนาด 1.20 x 1.20 ม.</t>
  </si>
  <si>
    <t>- รวงข้าว ABS ขนาด 2.00 x 1.84 ม.</t>
  </si>
  <si>
    <t xml:space="preserve">- ป้ายไวนิล </t>
  </si>
  <si>
    <t>งานป้ายสติกเกอร์</t>
  </si>
  <si>
    <t>- สติกเกอร์ห้องรับเรื่องราวร้องทุกข์</t>
  </si>
  <si>
    <t>- สติกเกอร์ป้ายระวังไฟฟ้าแรงสูง</t>
  </si>
  <si>
    <t>- สติกเกอร์สัญลักษณ์ห้าม</t>
  </si>
  <si>
    <t>- สติกเกอร์เวลาทำการ</t>
  </si>
  <si>
    <t>- สติกเกอร์ป้ายที่ทำการหน่วย ขนาด 0.41x1.50 ม.</t>
  </si>
  <si>
    <t>งานติดตั้งถังดับเพลิง</t>
  </si>
  <si>
    <t>- ถังดับเพลิงผงเคมีแห้ง ประเภท  A,B,C ขนาด 15 ปอนด์</t>
  </si>
  <si>
    <t>รวม งานเบ็ดเตล็ด</t>
  </si>
  <si>
    <t xml:space="preserve">  รวม งานสถาปัตยกรรม</t>
  </si>
  <si>
    <t>งานระบบประปาและระบบสุขาภิบาล</t>
  </si>
  <si>
    <t>งานระบบประปา</t>
  </si>
  <si>
    <t>ท่อ PVC. ( Class"13.5" )</t>
  </si>
  <si>
    <t xml:space="preserve"> - Dia. 1/2"</t>
  </si>
  <si>
    <t xml:space="preserve"> - Dia. 1"</t>
  </si>
  <si>
    <t xml:space="preserve"> - ข้อต่อ อุปกรณ์ท่อ</t>
  </si>
  <si>
    <t xml:space="preserve"> - เหล็กยึดท่อ</t>
  </si>
  <si>
    <t xml:space="preserve"> - ทดสอบ ทำความสะอาด ทาสีทำสัญลักษณ์ท่อ</t>
  </si>
  <si>
    <t>รวม งานระบบประปา</t>
  </si>
  <si>
    <t>งานท่อส้วม , ท่อน้ำทิ้ง , ท่ออากาศ</t>
  </si>
  <si>
    <t>ท่อ PVC. ( Class 8.5 )</t>
  </si>
  <si>
    <t xml:space="preserve"> - Dia. 4 "</t>
  </si>
  <si>
    <t xml:space="preserve"> - Dia. 3 "</t>
  </si>
  <si>
    <t xml:space="preserve"> - Dia. 2 "</t>
  </si>
  <si>
    <t xml:space="preserve"> - Dia. 1 "</t>
  </si>
  <si>
    <t xml:space="preserve"> - Floor drain Dia. 2 " ( Bell trap ) สแตนเลส</t>
  </si>
  <si>
    <t xml:space="preserve"> - FCO Dia. 4 "</t>
  </si>
  <si>
    <t xml:space="preserve"> - FCO Dia. 3 "</t>
  </si>
  <si>
    <t xml:space="preserve">  รวม งานท่อส้วม , ท่อน้ำทิ้ง , ท่ออากาศ</t>
  </si>
  <si>
    <t>รวม งานระบบประปาและสุขาภิบาล</t>
  </si>
  <si>
    <t>งานแผงควบคุมไฟฟ้า</t>
  </si>
  <si>
    <t xml:space="preserve"> MDP</t>
  </si>
  <si>
    <t xml:space="preserve"> - ตู้เหล็กพร้อมอุปกรณ์ ขนาด 0.80x1.10x0.20 ม.</t>
  </si>
  <si>
    <t xml:space="preserve"> - Main Circuit Breaker3P, 150 AT/250AF,IC&gt;=25KA.</t>
  </si>
  <si>
    <t xml:space="preserve"> - 4DPDT TransFer   Switch 63A (AC3)</t>
  </si>
  <si>
    <t xml:space="preserve"> - Load center 3P, 36 slot/100AF</t>
  </si>
  <si>
    <t xml:space="preserve"> - Circuit Breaker 1P, 16 AT, IC &gt;= 10 KA</t>
  </si>
  <si>
    <t xml:space="preserve"> - Circuit Breaker 1P,20 AT, IC &gt;= 10 KA</t>
  </si>
  <si>
    <t xml:space="preserve"> - Circuit Breaker 1P,32 AT, IC &gt;= 10 KA</t>
  </si>
  <si>
    <t xml:space="preserve"> - Circuit Breaker 3P,16 AT, IC &gt;= 10 KA</t>
  </si>
  <si>
    <t xml:space="preserve"> - Circuit Breaker 3P,20 AT, IC &gt;= 10 KA</t>
  </si>
  <si>
    <t xml:space="preserve"> - Circuit Breaker 3P,40 AT, IC &gt;= 10 KA</t>
  </si>
  <si>
    <t xml:space="preserve"> EP </t>
  </si>
  <si>
    <t xml:space="preserve"> - Load center 3P, 24 slot/100AF MAIM LUG</t>
  </si>
  <si>
    <t xml:space="preserve"> - Circuit Breaker 1P, 16 AT, IC &gt;= 6 KA</t>
  </si>
  <si>
    <t xml:space="preserve"> - Circuit Breaker 1P,32 AT, IC &gt;= 6 KA</t>
  </si>
  <si>
    <t xml:space="preserve"> EPC </t>
  </si>
  <si>
    <t xml:space="preserve"> - Consumer Units 1P,6 Slot</t>
  </si>
  <si>
    <t xml:space="preserve"> - Main Circuit Breaker 2P,32AT/100AF, IC &gt;=10 KA.</t>
  </si>
  <si>
    <t xml:space="preserve"> EPN</t>
  </si>
  <si>
    <t xml:space="preserve"> - Consumer Units 1P,10 Slot</t>
  </si>
  <si>
    <t xml:space="preserve"> LP-ATM</t>
  </si>
  <si>
    <t xml:space="preserve"> Steel  Box CB 2P, 16 AT, IC &gt;= 10 KA.  (ปั้มน้ำ)</t>
  </si>
  <si>
    <t xml:space="preserve"> CB (2P, 32 AT, IC &gt;= 14 KA)</t>
  </si>
  <si>
    <t xml:space="preserve"> TransFer Switch For EPC</t>
  </si>
  <si>
    <t>By BAAC</t>
  </si>
  <si>
    <t xml:space="preserve"> TransFer Switch For EPN</t>
  </si>
  <si>
    <t xml:space="preserve"> Signal Controller (SC)</t>
  </si>
  <si>
    <t xml:space="preserve"> Fascia And Pole Sign Controller (FPC)</t>
  </si>
  <si>
    <t xml:space="preserve"> Night Light Controller (NC)</t>
  </si>
  <si>
    <t xml:space="preserve"> Night Light Controller For Lanscape (NCL)</t>
  </si>
  <si>
    <t xml:space="preserve"> Grounding System And Surge Protection</t>
  </si>
  <si>
    <t xml:space="preserve"> - Surge protection</t>
  </si>
  <si>
    <t xml:space="preserve"> - Ground Test Box</t>
  </si>
  <si>
    <r>
      <t xml:space="preserve"> - Ground Rod </t>
    </r>
    <r>
      <rPr>
        <sz val="14"/>
        <rFont val="BrowalliaUPC"/>
        <family val="2"/>
      </rPr>
      <t>Ø</t>
    </r>
    <r>
      <rPr>
        <sz val="14"/>
        <rFont val="Angsana New"/>
        <family val="1"/>
      </rPr>
      <t xml:space="preserve"> 5/8" x 10'</t>
    </r>
  </si>
  <si>
    <t>- THERMO WELD  1 ทาง</t>
  </si>
  <si>
    <t xml:space="preserve"> - Ground Pit</t>
  </si>
  <si>
    <t xml:space="preserve"> - IEC01.  35 sq.mm.</t>
  </si>
  <si>
    <t xml:space="preserve"> - เบ็ดเตล็ด</t>
  </si>
  <si>
    <t xml:space="preserve"> - uPVC. Dia. 3/4"</t>
  </si>
  <si>
    <t xml:space="preserve"> - uPVC. Dia. 1"</t>
  </si>
  <si>
    <t xml:space="preserve"> - uPVC. Dia. 1 1/2"</t>
  </si>
  <si>
    <t>งานระบบท่อและสายไฟ</t>
  </si>
  <si>
    <t>MAIN FEEDER</t>
  </si>
  <si>
    <t>Type  IEC-01</t>
  </si>
  <si>
    <t xml:space="preserve"> - IEC-01.  10 sq.mm.</t>
  </si>
  <si>
    <t xml:space="preserve"> Wire way </t>
  </si>
  <si>
    <t xml:space="preserve"> - Wire way 4"x6"</t>
  </si>
  <si>
    <t xml:space="preserve"> - Wire way 4"x4"</t>
  </si>
  <si>
    <t xml:space="preserve"> - ข้อต่อสามทาง Wire way 6"x4"</t>
  </si>
  <si>
    <t xml:space="preserve"> - ข้อต่อสามทาง Wire way 4"x4"</t>
  </si>
  <si>
    <t xml:space="preserve"> - ข้องอฉาก Wire way 4"x4"</t>
  </si>
  <si>
    <t xml:space="preserve"> - GUTTER</t>
  </si>
  <si>
    <t>งานติดตั้งดวงโคมไฟฟ้า</t>
  </si>
  <si>
    <t>ดวงโคมไฟฟ้า</t>
  </si>
  <si>
    <t xml:space="preserve"> - แบบ "A5" (LED TUBE T8 2x20W หน้าตะแกรง)</t>
  </si>
  <si>
    <t xml:space="preserve"> - แบบ "E5" (LED TUBE T8 2x20W ครอบอคิลิก)</t>
  </si>
  <si>
    <t xml:space="preserve"> - แบบ "G1" (LED TUBE T8 1x10W เปลือยกล่องเหล็ก)</t>
  </si>
  <si>
    <t xml:space="preserve"> - แบบ "G3" (LED TUBE T8 2x20W เปลือยอกไก่)</t>
  </si>
  <si>
    <t xml:space="preserve"> - แบบ "H5" (LED TUBE T8 1x10W หน้าตะแกรง)</t>
  </si>
  <si>
    <t xml:space="preserve"> - แบบ "I2" (DOWN LIGHT LED MR16 1x7W ปรับมุมได้)</t>
  </si>
  <si>
    <t xml:space="preserve"> - แบบ "J4" (DOWN LIGHT LED BULB 1x10W Ø 20 CM. )</t>
  </si>
  <si>
    <t xml:space="preserve"> - แบบ "J5" (DOWN LIGHT LED BULB 1x10W Ø 20 CM. )</t>
  </si>
  <si>
    <t xml:space="preserve"> - แบบ "K5" (โคมไฟติดผนัง LED BULB 1x10 W)</t>
  </si>
  <si>
    <t xml:space="preserve"> - แบบ "LED1" (LED 60 MODULE/METER (APPROX))</t>
  </si>
  <si>
    <t xml:space="preserve">   + POWER SUPPLY 12V</t>
  </si>
  <si>
    <t xml:space="preserve"> - แบบ "M1" (FLOODLIGHT LED LAMP 1x100W MH)</t>
  </si>
  <si>
    <t xml:space="preserve"> - สำรองหลอดไฟ (LED. TUBE (T8) 14-20 วัตต์) </t>
  </si>
  <si>
    <t>หลอด</t>
  </si>
  <si>
    <t>สวิทซ์ไฟฟ้า</t>
  </si>
  <si>
    <t xml:space="preserve"> - Single Pole Switch 1 Position</t>
  </si>
  <si>
    <t xml:space="preserve"> - Single Pole Switch 2 Position</t>
  </si>
  <si>
    <t xml:space="preserve"> - Single Pole Switch 3 Position</t>
  </si>
  <si>
    <t xml:space="preserve"> - SC1 Center  SwitchH  4 Position</t>
  </si>
  <si>
    <t xml:space="preserve"> - Single Pole Switch 1 Position (WP)</t>
  </si>
  <si>
    <t xml:space="preserve"> - Dimmer500 W SwitchH  1 Position</t>
  </si>
  <si>
    <t>สายไฟฟ้า</t>
  </si>
  <si>
    <t xml:space="preserve"> - IEC01.  2.5 sq.mm.</t>
  </si>
  <si>
    <t>ท่อร้อยสาย</t>
  </si>
  <si>
    <t xml:space="preserve"> - uPVC. Dia. 1/2"</t>
  </si>
  <si>
    <t>งานติดตั้งระบบเต้ารับไฟฟ้า</t>
  </si>
  <si>
    <t>- รางเก็บสายอลูมิเนียมหลังเต่า</t>
  </si>
  <si>
    <t>- รางเก็บสาย PVC.</t>
  </si>
  <si>
    <t>- Simplex Receplacle With Ground</t>
  </si>
  <si>
    <t>- Duplex Receplacle With Ground</t>
  </si>
  <si>
    <t>- Duplex Receplacle With Ground (WP)</t>
  </si>
  <si>
    <t>Type    IEC-01.</t>
  </si>
  <si>
    <t xml:space="preserve"> - IEC-01.  2.5 sq.mm.</t>
  </si>
  <si>
    <t xml:space="preserve"> - IEC-01.  4  sq.mm.</t>
  </si>
  <si>
    <t>งานระบบโทรศัพท์</t>
  </si>
  <si>
    <t>งานระบบโทรศัพท์ RISER</t>
  </si>
  <si>
    <t>- MDF  50  PAIRS</t>
  </si>
  <si>
    <t xml:space="preserve">- TC1   50  PAIRS </t>
  </si>
  <si>
    <t xml:space="preserve">เต้ารับโทรศัพท์ </t>
  </si>
  <si>
    <t>- Telephone Outlet (RJ 11) 1 Position</t>
  </si>
  <si>
    <t>สายสัญญาณระบบ</t>
  </si>
  <si>
    <t xml:space="preserve"> - TIEV 4Core 0.65 sq.mm.</t>
  </si>
  <si>
    <t>งานระบบคอมพิวเตอร์</t>
  </si>
  <si>
    <t>เต้ารับคอมพิวเตอร์</t>
  </si>
  <si>
    <t>- Computer Outlet (RJ 45) 1 Position</t>
  </si>
  <si>
    <t>- Computer Outlet (RJ 45) 2 Position</t>
  </si>
  <si>
    <t>- สาย Patch Cord Cat6 ยาว 3 เมตร</t>
  </si>
  <si>
    <t>เส้น</t>
  </si>
  <si>
    <t xml:space="preserve"> - Cable UTP Cat 6</t>
  </si>
  <si>
    <t>ระบบแจ้งเหตุเพลิงไหม้ (Fire Alarm System)</t>
  </si>
  <si>
    <t xml:space="preserve"> - Fire Alarm Control Panel  1 Zone (FCP) ติดตั้งพร้อมตู้กันน้ำ</t>
  </si>
  <si>
    <t xml:space="preserve"> - Smoke Detector ( S )</t>
  </si>
  <si>
    <t xml:space="preserve"> - Manual Station (M)</t>
  </si>
  <si>
    <t xml:space="preserve"> - Alarm Bell   Ø  6 " (B)</t>
  </si>
  <si>
    <t xml:space="preserve"> - Remote Alarm Lamp (ARM)</t>
  </si>
  <si>
    <t xml:space="preserve"> - Emergency Light With Battery</t>
  </si>
  <si>
    <t xml:space="preserve"> - Fire Alarm Cable 1P 14 AWG</t>
  </si>
  <si>
    <t>งานระบบ CCTV SYSTEM</t>
  </si>
  <si>
    <t>- Junction  Box</t>
  </si>
  <si>
    <t>- Booster</t>
  </si>
  <si>
    <t>- HDMI. Outlet</t>
  </si>
  <si>
    <t xml:space="preserve">- HDMI. Cable </t>
  </si>
  <si>
    <t>- Cable UTP Cat 6</t>
  </si>
  <si>
    <t>- เบ็ดเตล็ด</t>
  </si>
  <si>
    <t>- uPVC. Dia. 1/2"</t>
  </si>
  <si>
    <t>งานระบบ SECURITY AND ALARM SYSTEM</t>
  </si>
  <si>
    <t xml:space="preserve"> - Cable 4core 24 AWG.</t>
  </si>
  <si>
    <t>งานระบบโทรทัศน์จานดาวเทียม</t>
  </si>
  <si>
    <t>ชุดจานรับสัญญาณดาวเทียม</t>
  </si>
  <si>
    <t>อุปกรณ์แยกจุดอิสระ (MSW) พร้อมกล่องเหล็ก</t>
  </si>
  <si>
    <t>RECEIVER</t>
  </si>
  <si>
    <t>Television Outlet</t>
  </si>
  <si>
    <t xml:space="preserve"> - Cable RG 11</t>
  </si>
  <si>
    <t xml:space="preserve"> - รายการเบ็ดเตล็ด</t>
  </si>
  <si>
    <t>รวม งานระบบโทรทัศน์จานดาวเทียม</t>
  </si>
  <si>
    <t>งานระบบล่อฟ้าและสายดิน</t>
  </si>
  <si>
    <t>- BLUNT END AIR TERMINAL ROD Dia. 5/8''x600mm.</t>
  </si>
  <si>
    <t>- FLAT SADDLE</t>
  </si>
  <si>
    <t xml:space="preserve">- Bare Copper 50 Sq. mm. </t>
  </si>
  <si>
    <t>- uPVC. Dia. 1"</t>
  </si>
  <si>
    <t>- CABLE SUPPORT</t>
  </si>
  <si>
    <t>- Test Box (TB)</t>
  </si>
  <si>
    <t>- Ground Rods Copper Clad (3 Setsx5/8"x10 feet)</t>
  </si>
  <si>
    <t>- THERMO WELD  2 ทาง</t>
  </si>
  <si>
    <t>- THERMO WELD  3 ทาง</t>
  </si>
  <si>
    <t>- Ground Pit</t>
  </si>
  <si>
    <t xml:space="preserve">รวม งานระบบไฟฟ้าและสื่อสาร </t>
  </si>
  <si>
    <t xml:space="preserve"> - No.1  ขนาด 42,000 BTU./Hr. (CONVERTIBLE Type)</t>
  </si>
  <si>
    <t xml:space="preserve"> - No.2  ขนาด 42,000 BTU./Hr. (CONVERTIBLE Type)</t>
  </si>
  <si>
    <t xml:space="preserve"> - No.3  ขนาด 42,000 BTU./Hr. (CONVERTIBLE Type)</t>
  </si>
  <si>
    <t xml:space="preserve"> - No.4  ขนาด 12,000 BTU./Hr. (Wall Type)</t>
  </si>
  <si>
    <t xml:space="preserve"> - No.5  ขนาด 12,000 BTU./Hr. (Wall Type)</t>
  </si>
  <si>
    <t xml:space="preserve"> - No.6  ขนาด 30,000 BTU./Hr. (CONVERTIBLE Type)</t>
  </si>
  <si>
    <t xml:space="preserve"> - No.7  ขนาด 30,000 BTU./Hr. (CONVERTIBLE Type)</t>
  </si>
  <si>
    <t xml:space="preserve"> - No.8  ขนาด 24,000 BTU./Hr. (CONVERTIBLE Type)</t>
  </si>
  <si>
    <t xml:space="preserve"> - พัดลมดูดดอากาศติดผนัง ø 8"</t>
  </si>
  <si>
    <t xml:space="preserve"> - พัดลมดูดดอากาศติดฝ้าเพดาน ø 8"</t>
  </si>
  <si>
    <t xml:space="preserve"> - พัดลมโคจร ขนาด 18 นิ้ว ติดตั้งที่ผนัง (แบบเชือกดึง)</t>
  </si>
  <si>
    <t xml:space="preserve"> - พัดลมโคจร ขนาด 18 นิ้ว ติดตั้งบนฝ้าเพดาน (แบบโคจร)</t>
  </si>
  <si>
    <t xml:space="preserve"> - SF สวิทซ์พัดลมระบายอากาศชนิดมีไฟเรืองแสง 1 ช่อง</t>
  </si>
  <si>
    <t xml:space="preserve"> - ฐานเหล็กรองรับ CDU</t>
  </si>
  <si>
    <t>เดินท่อร้อยสายไฟเครื่องปรับอากาศ</t>
  </si>
  <si>
    <t>Type IEC-01. (ความยาวสายไฟฟ้าส่วนที่เกิน 15 เมตร)</t>
  </si>
  <si>
    <t xml:space="preserve"> - IEC-01.  6 sq.mm.</t>
  </si>
  <si>
    <t>Type  PVC.</t>
  </si>
  <si>
    <t>งานเดินท่อน้ำยาและท่อน้ำทิ้ง (ความยาวส่วนที่เกิน 4 เมตร)</t>
  </si>
  <si>
    <t>รวม งานระบบปรับอากาศและระบายอากาศ</t>
  </si>
  <si>
    <t>กลุ่มงานที่ 1 งานอาคารเก็บเอกสาร สูง 1 ชั้น</t>
  </si>
  <si>
    <t>- ไม้แบบ</t>
  </si>
  <si>
    <t>งานโครงสร้างเหล็กรูปพรรณ</t>
  </si>
  <si>
    <t>- เหล็ก C 125x50x20x3.2 mm.</t>
  </si>
  <si>
    <t>- เหล็ก Channel 180x75x7x10.5 mm.</t>
  </si>
  <si>
    <t>- เหล็กกล่อง 150x150x4.5 mm.</t>
  </si>
  <si>
    <t>- เหล็กกล่อง 50x50x3.2 mm.</t>
  </si>
  <si>
    <t>- SAG ROD DB12 mm.</t>
  </si>
  <si>
    <t>- แผ่น plate 5 มม. ยึดหัวเสา</t>
  </si>
  <si>
    <t>- แผ่น plate หนา 15 มม. ขนาด 0.30x0.30 m. พร้อมAnchor Bolt 4M16</t>
  </si>
  <si>
    <t>-  สีน้ำมัน 1 เที่ยว</t>
  </si>
  <si>
    <t>รวม งานโครงสร้างเหล็กรูปพรรณ</t>
  </si>
  <si>
    <t>รวม งานโครงสร้างวิศวกรรม</t>
  </si>
  <si>
    <t>- หลังคาเหล็กรีดลอนเคลือบสีหนา 0.40 มม. (มอก.) ตรวจสอบแก้ไข</t>
  </si>
  <si>
    <t>- ฉนวน PE. หนา 5 มม. เป็นอลูมิเนียมฟอร์ย</t>
  </si>
  <si>
    <t>- ครอบข้างและครอบหน้า</t>
  </si>
  <si>
    <t>- รางระบายน้ำสแตนเลสหนา 1.5 มม.</t>
  </si>
  <si>
    <t>- กรวยสแตนเลส 3"</t>
  </si>
  <si>
    <t>- ท่อ PVC. Dia. 3''</t>
  </si>
  <si>
    <t>- A1 ผนัง FLEXY BOARD หรือ SMART BOARD  12 มม. 1 ด้าน</t>
  </si>
  <si>
    <t xml:space="preserve">  โครงเคร่าเหล็ก C 75x45x15x2.3  มม. ติดตั้งแล้ว อุดแนวรอยต่อ</t>
  </si>
  <si>
    <t>- พื้น ค.ส.ล. ผิวขัดมัน</t>
  </si>
  <si>
    <t>- ปิดลอน PVC. สำเร็จรูป</t>
  </si>
  <si>
    <t>- ประตูเหล็กคู่ SD1 ขนาด 0.80x2.00 ม. ติดตั้งแล้ว เปลี่ยนกุญแจมือจับ</t>
  </si>
  <si>
    <t>- หน้าต่าง W2</t>
  </si>
  <si>
    <t>- สีน้ำพลาสติกภายนอก</t>
  </si>
  <si>
    <t>ตร.ม</t>
  </si>
  <si>
    <t>- สีน้ำพลาสติกภายใน</t>
  </si>
  <si>
    <t>- ชั้นเหล็กวางเอกสาร</t>
  </si>
  <si>
    <t>- RAMP เหล็กชั่วคราว</t>
  </si>
  <si>
    <t>- ถังดับเพลิงเคมี ขนาด 15 ปอนด์</t>
  </si>
  <si>
    <t>รวม งานสถาปัตยกรรม</t>
  </si>
  <si>
    <t>- CB. WITH ENCLOSURE 16 AT 2 POLE 14 KA.IC WATER PROOF</t>
  </si>
  <si>
    <t>- โคมไฟฟ้า LED (1x20 w) แบบเปลือย</t>
  </si>
  <si>
    <t>- โคมไฟฟ้า LED (1x10 w) แบบเปลือย</t>
  </si>
  <si>
    <t>- พัดลมโคจรติดฝ้าเพดาน ขนาด 18 นิ้ว</t>
  </si>
  <si>
    <t xml:space="preserve">- สวิทซ์ทางเดียว หน้ากาก 1 ช่อง </t>
  </si>
  <si>
    <t>- สวิทซ์ทางเดียว หน้ากาก 1 ช่อง  กันน้ำ</t>
  </si>
  <si>
    <t>- สวิทซ์พัดลมระบายอากาศชนิดมีไฟเรืองแสง</t>
  </si>
  <si>
    <t>- เต้ารับไฟฟ้าคู่</t>
  </si>
  <si>
    <t>- ท่อ uPVC. Dia. 1/2''</t>
  </si>
  <si>
    <t>- รายการเบ็ดเตล็ด</t>
  </si>
  <si>
    <t>- สาย THW. 2.5 sq.mm.</t>
  </si>
  <si>
    <t>รวม งานระบบไฟฟ้า</t>
  </si>
  <si>
    <t>กลุ่มงานที่ 1 งานห้องน้ำลูกค้า สูง 1 ชั้น</t>
  </si>
  <si>
    <t xml:space="preserve"> - ทรายปรับระดับ</t>
  </si>
  <si>
    <t xml:space="preserve"> - คอนกรีตหยาบ  1 : 3 : 5</t>
  </si>
  <si>
    <t xml:space="preserve"> - คอนกรีตโครงสร้าง 240 ksc (cylinder)</t>
  </si>
  <si>
    <t xml:space="preserve"> - งานไม้แบบและค้ำยัน</t>
  </si>
  <si>
    <t xml:space="preserve"> - เหล็กเสริมคอนกรีต</t>
  </si>
  <si>
    <t xml:space="preserve">       เหล็กเส้นกลมผิวเรียบ SR.24 ศก. 6 มม.</t>
  </si>
  <si>
    <t xml:space="preserve">       เหล็กเส้นกลมผิวเรียบ SR.24 ศก. 9 มม.</t>
  </si>
  <si>
    <t xml:space="preserve">       เหล็กเส้นกลมผิวข้ออ้อย SD.30 ศก. 12 มม.</t>
  </si>
  <si>
    <t xml:space="preserve">       เหล็กเส้นกลมผิวข้ออ้อย SD.30 ศก. 16 มม.</t>
  </si>
  <si>
    <t xml:space="preserve">       เหล็กเส้นกลมผิวข้ออ้อย SD.30 ศก. 20 มม.</t>
  </si>
  <si>
    <t xml:space="preserve"> - ลวดผูกเหล็ก No. 18</t>
  </si>
  <si>
    <t xml:space="preserve"> - ตะปู</t>
  </si>
  <si>
    <t xml:space="preserve"> - เหล็กกล่อง  125x125x3.2 mm.</t>
  </si>
  <si>
    <t xml:space="preserve"> - เหล็กกล่อง  50x50x3.2 mm.</t>
  </si>
  <si>
    <t xml:space="preserve"> - เหล็ก  Channel 125x65x6mm.</t>
  </si>
  <si>
    <t xml:space="preserve"> - เหล็ก  C-100x50x20x2.3 mm.</t>
  </si>
  <si>
    <t xml:space="preserve"> - Plate ยึดหัวเสา หนา 6 mm.</t>
  </si>
  <si>
    <t xml:space="preserve"> - Plate ขนาด 0.25x0.25 หนา 9 mm.</t>
  </si>
  <si>
    <t xml:space="preserve"> - L Bolt  DB 16 mm.</t>
  </si>
  <si>
    <t xml:space="preserve"> - งานทาสีน้ำมัน  1 เที่ยว</t>
  </si>
  <si>
    <t xml:space="preserve"> - หลังคาเหล็กรีดลอนเคลือบสีหนา 0.40 มม. (มอก.)</t>
  </si>
  <si>
    <t xml:space="preserve"> - หลังคาโปร่งแสงความหนา 1.5 มม.</t>
  </si>
  <si>
    <t xml:space="preserve"> - FLASHING ครอบหลังคาเหล็กรีดลอนเคลือบสี</t>
  </si>
  <si>
    <t xml:space="preserve"> - ติดตั้งรางระบายน้ำฝนสแตนเลสหนา 1.5 มม.</t>
  </si>
  <si>
    <t xml:space="preserve"> - กรวยสแตนเลส 3"</t>
  </si>
  <si>
    <t xml:space="preserve"> - ท่อ PVC Di. 3"</t>
  </si>
  <si>
    <t xml:space="preserve"> - ผนังก่ออิฐมอญ 1/2 แผ่น</t>
  </si>
  <si>
    <t xml:space="preserve"> - งานเสาเอ็นทับหลัง  ขนาด 0.10x0.10 m.</t>
  </si>
  <si>
    <t xml:space="preserve"> - งานผนังฉาบปูนเรียบ</t>
  </si>
  <si>
    <t xml:space="preserve"> - งานผนังผิวทรายล้างเบอร์ 5 สีน้ำตาล</t>
  </si>
  <si>
    <t xml:space="preserve"> - ผนังบุกระเบื้องเคลือบ 12''x12'' เกรด A (ปูกระเบื้องแล้วยังไม่ได้ยาแนว)</t>
  </si>
  <si>
    <t xml:space="preserve"> - ผนังบุกระเบื้องเคลือบ 12''x12'' เกรด A (มีกระเบื้องแล้วนำมาปูใหม่)</t>
  </si>
  <si>
    <t xml:space="preserve"> - ผนังบุกระเบื้องเคลือบ 12''x12'' เกรด A</t>
  </si>
  <si>
    <t xml:space="preserve"> - พื้น ค.ส.ล. ผิวปูกระเบื้องเซรามิค ขนาด 12''x12''</t>
  </si>
  <si>
    <t xml:space="preserve"> - พื้น ค.ส.ล. ผิวขัดมันเรียบ</t>
  </si>
  <si>
    <t xml:space="preserve"> - พื้น ค.ส.ล. ผิวทรายล้างเบอร์ 5 สีน้ำตาล</t>
  </si>
  <si>
    <t xml:space="preserve"> - พื้น ค.ส.ล. ผิวปูกระเบื้อง 8''x8'' สลับทรายล้าง</t>
  </si>
  <si>
    <t xml:space="preserve"> - พื้น ค.ส.ล. ผิวปูกระเบื้อง 8''x8'' </t>
  </si>
  <si>
    <t xml:space="preserve"> - D1</t>
  </si>
  <si>
    <t xml:space="preserve"> - D2</t>
  </si>
  <si>
    <t xml:space="preserve"> - ชุดประตูท่อเหล็กกรุตะแกรงเหล็กพร้อมอุปกรณ์</t>
  </si>
  <si>
    <t xml:space="preserve"> - ชุดผนังท่อเหล็กกรุตะแกรงเหล็กพร้อมอุปกรณ์</t>
  </si>
  <si>
    <t xml:space="preserve"> - W1</t>
  </si>
  <si>
    <t xml:space="preserve"> - ชุดผนังบังตาไม้คอนวูด ขนาด 1.35x1.40 ม.</t>
  </si>
  <si>
    <t xml:space="preserve"> - งานทาสีน้ำพลาสติกภายนอก</t>
  </si>
  <si>
    <t xml:space="preserve"> - งานทาสีน้ำพลาสติกภายใน</t>
  </si>
  <si>
    <t xml:space="preserve"> - โถสุขภัณฑ์นั่งราบ  C-1403 พร้อมอุปกรณ์</t>
  </si>
  <si>
    <t xml:space="preserve"> - อ่างล้างหน้าชนิดฝังเคาน์เตอร์  C-007 พร้อมอุปกรณ์</t>
  </si>
  <si>
    <t xml:space="preserve"> - อ่างล้างหน้าชนิดแขวนผนัง  C-013 พร้อมอุปกรณ์</t>
  </si>
  <si>
    <t xml:space="preserve"> - โถปัสสาวะชาย  C-3080 พร้อมอุปกรณ์</t>
  </si>
  <si>
    <t xml:space="preserve"> - แผงกั้นโถปัสสาวะชาย  C-306</t>
  </si>
  <si>
    <t xml:space="preserve"> - สายชำระ  CT-999 </t>
  </si>
  <si>
    <t xml:space="preserve"> - ที่ใส่กระดาษชำระ C 815</t>
  </si>
  <si>
    <t xml:space="preserve"> - ก๊อกเตี้ยติดผนัง</t>
  </si>
  <si>
    <t xml:space="preserve"> - ราวพยุงตัวข้างโถ สแตนเลส 60x40 ซม.</t>
  </si>
  <si>
    <t xml:space="preserve"> - ราวมือจับ แสตนเลส 80 ซม. </t>
  </si>
  <si>
    <t xml:space="preserve"> - กระจกเงา (0.50x0.70)</t>
  </si>
  <si>
    <t xml:space="preserve"> - กระจกเงา (1.50x0.80)</t>
  </si>
  <si>
    <t xml:space="preserve"> - ขอแขวนผ้า  DB 3018</t>
  </si>
  <si>
    <t xml:space="preserve"> - STOP  VALVE</t>
  </si>
  <si>
    <t xml:space="preserve"> - ป้ายสัญลักษณ์ห้องน้ำ พร้อมโครงเหล็กและตระแกรงเหล็กฉีก</t>
  </si>
  <si>
    <t xml:space="preserve">   ขนาด 1.08x2.00 ม.</t>
  </si>
  <si>
    <t xml:space="preserve">   ขนาด 2.10x2.00 ม.</t>
  </si>
  <si>
    <t xml:space="preserve"> - TOP บุกระเบื้อง กว้าง 0.10 ม.</t>
  </si>
  <si>
    <t xml:space="preserve"> - เคาน์เตอร์ ค.ส.ล. กว้าง 0.60 ม. ปูกระเบื้องเคลือบ</t>
  </si>
  <si>
    <t>งานประปาและระบบสุขาภิบาล</t>
  </si>
  <si>
    <t>งานประปา</t>
  </si>
  <si>
    <t xml:space="preserve"> - ท่อ P.V.C. Ø 1"  ( CLASS  13.5)</t>
  </si>
  <si>
    <t xml:space="preserve"> - ท่อ P.V.C. Ø 3/4"  ( CLASS  13.5)</t>
  </si>
  <si>
    <t xml:space="preserve"> - ท่อ P.V.C. Ø 1/2"  ( CLASS  13.5)</t>
  </si>
  <si>
    <t>งานท่อส้วม ท่อน้ำทิ้ง ท่ออากาศ</t>
  </si>
  <si>
    <t xml:space="preserve"> - ท่อ P.V.C. dia 4" (CLASS 8.5)</t>
  </si>
  <si>
    <t xml:space="preserve"> - ท่อ P.V.C. dia 3" (CLASS 8.5)</t>
  </si>
  <si>
    <t xml:space="preserve"> - ท่อ P.V.C. dia 2" (CLASS 8.5)</t>
  </si>
  <si>
    <t xml:space="preserve"> - ท่อ P.V.C. dia 3/4" (CLASS 8.5)</t>
  </si>
  <si>
    <t xml:space="preserve"> - FLOOR DRAIN Ø 2" (BALL TRAP)</t>
  </si>
  <si>
    <t xml:space="preserve"> - FLOOR CLEAN OUT Ø 4"</t>
  </si>
  <si>
    <t xml:space="preserve"> - FLOOR CLEAN OUT Ø 3"</t>
  </si>
  <si>
    <t>รวม งานประปาและระบบสุขาภิบาล</t>
  </si>
  <si>
    <t>- ตู้ไฟฟ้า LT0</t>
  </si>
  <si>
    <t>- ABS BOX For WATER PROOF 40cm x 40cm</t>
  </si>
  <si>
    <t>- ดวงโคมแบบ "H1"  (LED 1x 10 W)</t>
  </si>
  <si>
    <t>- ดวงโคมแบบ "H2"  (LED 1x 20 W)</t>
  </si>
  <si>
    <t>- ชุดสวิทช์และดวงโคมสัญญาณขอความช่วยเหลือ</t>
  </si>
  <si>
    <t>- สวิทช์ 1 ช่อง</t>
  </si>
  <si>
    <t>- เต้ารับไฟฟ้าคู่ กันน้ำ</t>
  </si>
  <si>
    <t>- สาย THW. 1.5 sq.mm.</t>
  </si>
  <si>
    <t>กลุ่มงานที่ 1 งานโรงจอดรถยนต์ 4 คัน สูง 1 ชั้น</t>
  </si>
  <si>
    <t>งานโครงสร้าง</t>
  </si>
  <si>
    <t>- คอนกรีตโครงสร้าง 240 ksc. (Cylinder)</t>
  </si>
  <si>
    <t xml:space="preserve"> - ไม้แบบ</t>
  </si>
  <si>
    <t xml:space="preserve"> - ลวดผูกเหล็ก No.18</t>
  </si>
  <si>
    <t xml:space="preserve"> - L Bolt  DB 20 mm.</t>
  </si>
  <si>
    <t xml:space="preserve"> - Plate ขนาด 0.30x1.20 หนา 20 mm.</t>
  </si>
  <si>
    <t xml:space="preserve"> - Plate หนา 10 mm.</t>
  </si>
  <si>
    <t>รวม งานโครงสร้าง</t>
  </si>
  <si>
    <t>งานโครงเหล็กรูปพรรณ</t>
  </si>
  <si>
    <t xml:space="preserve"> - เหล็ก  C 125x50x20x3.2 mm.</t>
  </si>
  <si>
    <t xml:space="preserve"> - เหล็ก  Pipe Dia.3'' x 3.2 mm.</t>
  </si>
  <si>
    <t xml:space="preserve"> - เหล็ก  Pipe Dia.1'' x 2.3 mm.</t>
  </si>
  <si>
    <t xml:space="preserve"> - Sag Rod DB 12  มม.</t>
  </si>
  <si>
    <t xml:space="preserve"> - Plate หนา 4 mm.</t>
  </si>
  <si>
    <t xml:space="preserve"> - งานทาสีกันสนิม 2 เที่ยว และทาสีน้ำมัน  2 เที่ยว</t>
  </si>
  <si>
    <t>รวม งานโครงเหล็กรูปพรรณ</t>
  </si>
  <si>
    <t>งานมุงหลังคา</t>
  </si>
  <si>
    <t xml:space="preserve"> - อุปกรณ์ประกอบ</t>
  </si>
  <si>
    <t xml:space="preserve"> - แบบ" G2 " (LED. 1x 20 W เปลือยกล่องเหล็ก)</t>
  </si>
  <si>
    <t xml:space="preserve"> - Single Pole Switch 1 Position  (WP)</t>
  </si>
  <si>
    <t xml:space="preserve"> - Junction  Box (WP)</t>
  </si>
  <si>
    <t xml:space="preserve"> - ท่อ  uPVC. Dia. 1/2"</t>
  </si>
  <si>
    <t xml:space="preserve"> - THW.  2.5 sq.mm.</t>
  </si>
  <si>
    <t xml:space="preserve"> - THW.  1.5 sq.mm.</t>
  </si>
  <si>
    <t xml:space="preserve">กลุ่มงานที่ 2  งานอาคารสำนักงาน </t>
  </si>
  <si>
    <t>- บอร์ดประชาสัมพันธ์ขนาด 0.61 x 0.86 ม. (หลังเคาน์เตอร์)</t>
  </si>
  <si>
    <t>- ไวท์บอร์ดกระจก+ชั้นวางของ (ห้อง ผจข.)</t>
  </si>
  <si>
    <t>- บอร์ดผู้บริหารธนาคาร ขนาด 0.52x0.40 ม.</t>
  </si>
  <si>
    <t>- กล่องอะคริลิคใส่โบชัวร์/ประชาสัมพันธ์ขนาด 0.21x0.15 ม.</t>
  </si>
  <si>
    <t>- กล่องอะคริลิคใส่โบชัวร์/ประชาสัมพันธ์ขนาด 0.16x0.15 ม.</t>
  </si>
  <si>
    <t>- บอร์ดประชาสัมพันธ์กำมะหยี่ ขนาด 1.60x0.90 ม.</t>
  </si>
  <si>
    <t>- ตู้เก็บเอกสาร (ห้องมั่นคง)</t>
  </si>
  <si>
    <t xml:space="preserve">       ชุดที่ 1 ขนาด 0.45x0.90x2.55 ม.</t>
  </si>
  <si>
    <t xml:space="preserve">       ชุดที่ 2 ขนาด 0.45x0.60x2.55 ม.</t>
  </si>
  <si>
    <t xml:space="preserve">       ชุดที่ 3 ขนาด 0.45x1.02x2.55 ม.</t>
  </si>
  <si>
    <t xml:space="preserve">       ชุดที่ 4 ขนาด 0.95x0.85x2.55 ม.</t>
  </si>
  <si>
    <t>รวม งานครุภัณฑ์จัดจ้างหรือสั่งทำ</t>
  </si>
  <si>
    <t>ตกแต่งแผงหลังเคาน์เตอร์</t>
  </si>
  <si>
    <t>-  ผนังตกแต่งหลังเคาน์เตอร์ ไม้ MDF หนา 12+25 มม. ปิดลามิเนตสีเขียวเข้ม</t>
  </si>
  <si>
    <t>-  ผนังตกแต่งหลังเคาน์เตอร์ ไม้ MAF หนา 12 มม. ปิดลามิเนตสีเขียวอ่อน</t>
  </si>
  <si>
    <t>-  เส้นแสตนเลส หนา 1 ซม.</t>
  </si>
  <si>
    <t>ผนังตกแต่งรูปพระบรมฉายาลักษณ์</t>
  </si>
  <si>
    <t>-  ผนังตกแต่งหลังเคาน์เตอร์ ไม้ MDF หนา 25 มม. ปิดทับด้วยลามิเนตลายไม้</t>
  </si>
  <si>
    <t>-  ไม้เนื้อแข็ง 1"x2" ปิดทับด้วยไม้อัดยาง 6 มม. ปิดทับด้วยลามิเนตสีเขียวเข้ม</t>
  </si>
  <si>
    <t>รวม งานตกแต่งภายในอาคาร</t>
  </si>
  <si>
    <t>งานเตรียมงานก่อสร้าง</t>
  </si>
  <si>
    <t>งานจัดสวน และอื่นๆ</t>
  </si>
  <si>
    <t>งานป้าย Pole sign</t>
  </si>
  <si>
    <t>รวม งานภูมิทัศน์</t>
  </si>
  <si>
    <t>งานรั้วและกำแพงกันดินภายนอก</t>
  </si>
  <si>
    <t>งานถนนและทางเดินภายนอก</t>
  </si>
  <si>
    <t>งานระบบสุขาภิบาลภายนอก</t>
  </si>
  <si>
    <t>งานระบบไฟฟ้าภายนอก</t>
  </si>
  <si>
    <t>รวม งานผังบริเวณและสิ่งก่อสร้างประกอบอื่นๆ</t>
  </si>
  <si>
    <t>รวม งานภูมิทัศน์ งานผังบริเวณและสิ่งก่อสร้างประกอบอื่นๆ</t>
  </si>
  <si>
    <t>- งานขุดลอกดินเดิมออกจนหมดอินทรีย์สาร และรื้อถอนต้นไม้ของเดิม</t>
  </si>
  <si>
    <t>- งานวางผังอาคารและรั้ว</t>
  </si>
  <si>
    <t>- ป้ายแสดงโครงการก่อสร้าง</t>
  </si>
  <si>
    <t>- รื้อถอนพื้น ค.ส.ล.</t>
  </si>
  <si>
    <t>- รื้อถังเก็บส้ำ ค.ส.ล.</t>
  </si>
  <si>
    <t>- รื้อรั้วคอนกรีตบล็อคด้านหน้าและด้านข้าง</t>
  </si>
  <si>
    <t>- งานตัดต้นไม้ของเดิม</t>
  </si>
  <si>
    <t>รวม งานเตรียมงานก่อสร้าง</t>
  </si>
  <si>
    <t>- ดินถมสนามหญ้า</t>
  </si>
  <si>
    <t>- ปูหญ้าตามแบบ</t>
  </si>
  <si>
    <t>- ไม้พุ่มเตี้ยประเภทดอกหรือใบสวยงาม</t>
  </si>
  <si>
    <t>- ต้นไม้ประจำถิ่น สูงไม่น้อยกว่า 2.00 ม. ขนาดลำต้น ศก. 3''</t>
  </si>
  <si>
    <t>- ต้นโมกหรือต้นคริสติน่า สูงไม่น้อยกว่า 1.50 ม.</t>
  </si>
  <si>
    <t>- ปลูกหญ้าแฝก 25 จุด/ตร.ม.</t>
  </si>
  <si>
    <t>- ศาลพระภูมิพร้อมฐาน</t>
  </si>
  <si>
    <t>รวม งานจัดสวน และอื่นๆ</t>
  </si>
  <si>
    <t>- เสาเข็ม รูปแบบตัวไอ .ขนาด 0.22*0.22*6.00 ม.</t>
  </si>
  <si>
    <t>- สกัดหัวเข็ม</t>
  </si>
  <si>
    <t xml:space="preserve">- ลวดผูกเหล็ก </t>
  </si>
  <si>
    <t>- L BOLT เหล็กเส้นกลมผิวข้ออ้อย SD.30 ศก. 20 มม. (ทำเกลียว)</t>
  </si>
  <si>
    <t>- ป้าย Pole sign ขนาด 1.50 x 2.76 ม.</t>
  </si>
  <si>
    <t xml:space="preserve">รวม งานป้าย Pole sign </t>
  </si>
  <si>
    <t>- ขุดดินและถมคืน</t>
  </si>
  <si>
    <t>- เสาเข็มคอร. รูปตัวไอ 0.22x0.22x8.00 m. +Dowel 6-DB 16 มม.ยาว8.00 ม.</t>
  </si>
  <si>
    <t>- เสาเข็มคอร. รูปตัวไอ 0.22x0.22x5.00 m. +Dowel 4-DB 16 มม.ยาว5.00 ม.</t>
  </si>
  <si>
    <t>- รื้อถอนเสารั้วเดิม ขนาด 0.15x0.15ม.ยาว 1.90ม.</t>
  </si>
  <si>
    <t>- หินคลุก</t>
  </si>
  <si>
    <t xml:space="preserve">       เหล็กเส้นกลมผิวเรียบ SR.24 ศก. 6 มม. </t>
  </si>
  <si>
    <t xml:space="preserve">       เหล็กเส้นกลมผิวเรียบ SR.24 ศก. 9 มม. </t>
  </si>
  <si>
    <t>- เจาะเสาเข็มเสียบเหล็กอุดด้วย EPOXY</t>
  </si>
  <si>
    <t>- แผ่น HDPE</t>
  </si>
  <si>
    <t>- แผ่น Precast Panel หนา 0.05 m.</t>
  </si>
  <si>
    <t>งานสถาปัตย์</t>
  </si>
  <si>
    <t>- ผนังรั้วอิฐบล็อกเซาะร่องโชว์แนว</t>
  </si>
  <si>
    <t>- รั้วตะแกรงเหล็กฉีก สูง 1.00 ม</t>
  </si>
  <si>
    <t>- รั้วกึ่งทึบกึ่งโปร่ง สูง 1.80 ม.</t>
  </si>
  <si>
    <t>- รั้วลวดถัก  สูง 1.90 ม.</t>
  </si>
  <si>
    <t>- งานรื้อถอนผนังรั้วเดิม</t>
  </si>
  <si>
    <t>- ฉาบปูนเสา,คาน</t>
  </si>
  <si>
    <t>- ทาสีน้ำพลาสติก</t>
  </si>
  <si>
    <t>- (D-1) : ประตูบานเพี้ยมเหล็ก ขนาด 1.20 x 6.00 ม.</t>
  </si>
  <si>
    <t>- (D-2) : ประตูบานเพี้ยมเหล็ก ขนาด 1.42 x 1.10 ม.</t>
  </si>
  <si>
    <t>- (D-3) : ประตูบานเปิดเหล็ก ขนาด 0.80 x 1.10 ม.</t>
  </si>
  <si>
    <t>- ประตูบานเปิดลวดถัก ขนาด 1.90 x 4.00 ม.</t>
  </si>
  <si>
    <t>- ชุดเสาธงชาติ</t>
  </si>
  <si>
    <t>รวม งานสถาปัตย์</t>
  </si>
  <si>
    <t>รวม งานรั้วและกำแพงกันดินภายนอก</t>
  </si>
  <si>
    <t>ถนน ค.ส.ล. ภายใน ลานจอดรถและทางเชื่อม</t>
  </si>
  <si>
    <t>- หินคลุกบดอัดแน่น</t>
  </si>
  <si>
    <t>- Wiremesh dia.6 mm.@0.20 m.</t>
  </si>
  <si>
    <t>- ทางเท้าปูกระเบื้องคอนกรีตขนาด 0.30x0.30 หนา 6 ซม.</t>
  </si>
  <si>
    <t>- คอนกรีตหยาบรองพื้นทางเท้า</t>
  </si>
  <si>
    <t>- ขอบถนน ค.ส.ล.</t>
  </si>
  <si>
    <t>- ขอบคันหินคอนกรีตสำเร็จรูป ขนาด 0.15x0.30x1.00ม.</t>
  </si>
  <si>
    <t>- ขอบคันหินคอนกรีตสำเร็จรูปชนิดเข้ามุม 0.15x0.30x0.15ม.</t>
  </si>
  <si>
    <t>- CONTRACTION JOINT</t>
  </si>
  <si>
    <t>- LONGITUDINAL JOINT</t>
  </si>
  <si>
    <t>- EXPANSION JOINT</t>
  </si>
  <si>
    <t>- คัน ค.ส.ล. ห้ามล้อ</t>
  </si>
  <si>
    <t>- สีเส้นแบ่งช่องจอดรถ,เส้นห้ามจอด (กว้าง 10 ซม.)</t>
  </si>
  <si>
    <t>- สีพื้น "ที่จอดรถคนพิการ" ทาสีฟ้า (ขนาด 2.50x4.50 ม.)</t>
  </si>
  <si>
    <t>- สัญลักษณ์ที่จอดรถคนพิการ</t>
  </si>
  <si>
    <t>- แผ่นทางเท้าคนพิการทางสายตา ขนาด 30x30 ซม. สีเหลือง (ลายปุ่ม)</t>
  </si>
  <si>
    <t>- แผ่นทางเท้าคนพิการทางสายตา ขนาด 30x30 ซม. สีเหลือง (ลายแถบ)</t>
  </si>
  <si>
    <t>- แผ่นทางเดินศิลาแลงขนาด 0.30x0.60 ม.</t>
  </si>
  <si>
    <t>รวม งานถนนและทางเดินภายนอก</t>
  </si>
  <si>
    <t>- มิเตอร์ประปา Dia. 3/4"</t>
  </si>
  <si>
    <t>- ท่อ PB. Dia. 1''</t>
  </si>
  <si>
    <t>- ท่อ GSP Dia. 1''</t>
  </si>
  <si>
    <t>- ท่อ GSP Dia. 1 1/2''</t>
  </si>
  <si>
    <t>- ท่อ GSP Dia. 1/2''</t>
  </si>
  <si>
    <t>- ท่อ GSP Dia. 2"</t>
  </si>
  <si>
    <t>- GATE VALVE Dia. 1 "</t>
  </si>
  <si>
    <t>- GATE VALVE Dia. 1 1/2"</t>
  </si>
  <si>
    <t>- CHECK VALVE Dia. Ø 1"</t>
  </si>
  <si>
    <t>- CHECK VALVE Dia. Ø 1 1/2"</t>
  </si>
  <si>
    <t>- UNION Dia. Ø 1"</t>
  </si>
  <si>
    <t>- HB Dia. 1/2"</t>
  </si>
  <si>
    <t>- Ball Valve Dia. 1"</t>
  </si>
  <si>
    <t>- ถังเก็บน้ำสแตนเลสขนาด 1,250 ลิตร พร้อมขาตั้ง</t>
  </si>
  <si>
    <t>- แท่น ค.ส.ล. ขนาด 0.20 x 1.50 x 3.00 ม.</t>
  </si>
  <si>
    <t>- Float valve Ø 1"</t>
  </si>
  <si>
    <t>- Pump น้ำแรงดัน  250 W</t>
  </si>
  <si>
    <t>- ข้อต่อ อุปกรณ์ท่อ</t>
  </si>
  <si>
    <t>- เหล็กยึดท่อ</t>
  </si>
  <si>
    <t>- ทดสอบ ทำความสะอาด ทาสีทำสัญลักษณ์ท่อ</t>
  </si>
  <si>
    <t>งานท่อระบายน้ำทิ้งและน้ำฝน</t>
  </si>
  <si>
    <t>- ท่อ P.V.C. dia 6" (Class 8.5)</t>
  </si>
  <si>
    <t>- ท่อ P.V.C. dia 4" (Class 8.5)</t>
  </si>
  <si>
    <t>- ท่อ P.V.C. dia 3" (Class 8.5)</t>
  </si>
  <si>
    <t>- ท่อ P.V.C. dia 2" (Class 8.5)</t>
  </si>
  <si>
    <t>- FCO. Ø 4"</t>
  </si>
  <si>
    <t>- FCO. Ø 2"</t>
  </si>
  <si>
    <t>- Flexible Dia. 4 "</t>
  </si>
  <si>
    <t>- Flexible Dia. 2 "</t>
  </si>
  <si>
    <t>- ท่อระบายน้ำ ค.ส.ล. Ø 0.30  ชั้น 2 ( รวมค่าติดตั้ง )</t>
  </si>
  <si>
    <t>- ท่อระบายน้ำ ค.ส.ล. Ø 0.40  ชั้น 2 ( รวมค่าติดตั้ง )</t>
  </si>
  <si>
    <t>- ท่อระบายน้ำตามมาตรฐานกรมทางหลวง Dia. 0.80 ม. ชั้น 2 ( รวมค่าติดตั้ง )</t>
  </si>
  <si>
    <t>- บ่อพัก ค.ส.ล. (พ2a)</t>
  </si>
  <si>
    <t>บ่อ</t>
  </si>
  <si>
    <t>- บ่อพัก ค.ส.ล. (พ2b)*</t>
  </si>
  <si>
    <t>- บ่อดักขยะ ค.ส.ล.</t>
  </si>
  <si>
    <t>- รางระบายน้ำ ค.ส.ล. ตัววี</t>
  </si>
  <si>
    <t>- รางระบายน้ำฝาตะแกรงเหล็ก</t>
  </si>
  <si>
    <t>- บ่อซึม</t>
  </si>
  <si>
    <t>งานระบบบำบัดน้ำเสีย</t>
  </si>
  <si>
    <t xml:space="preserve"> - ถังบำบัดน้ำเสีย ขนาด 3 ลบ.ม.</t>
  </si>
  <si>
    <t xml:space="preserve"> - ถังบำบัดน้ำเสีย ขนาด 2 ลบ.ม.</t>
  </si>
  <si>
    <t xml:space="preserve"> - ถังดักไขมัน  40 ลิตร</t>
  </si>
  <si>
    <t xml:space="preserve"> - ฐานวางถังบำบัดน้ำเสีย (ตามแบบ)</t>
  </si>
  <si>
    <t>รวม งานระบบสุขาภิบาลภายนอก</t>
  </si>
  <si>
    <t>งานไฟฟ้า</t>
  </si>
  <si>
    <t>- ติดตั้งหม้อแปลงไฟฟ้าขนาด 100 KVA+อุปกรณ์</t>
  </si>
  <si>
    <t>(ธนาคารจัดหา)</t>
  </si>
  <si>
    <t>- Hand Hole</t>
  </si>
  <si>
    <t>- โคมไฟฟ้ารั้ว 1x9w. LED. BULB (TYPE G2)</t>
  </si>
  <si>
    <t>- โคมไฟฟ้าสนาม (สูง 1.00 ม.) 1x9w. LED. BULB (TYPE 01)</t>
  </si>
  <si>
    <t>- กล่องต่อสายชนิดกันน้ำ</t>
  </si>
  <si>
    <t>- F.S BOX 3 WAY</t>
  </si>
  <si>
    <t>- ท่อ HDPE. Ø 3" (PN.6)</t>
  </si>
  <si>
    <t>- ท่อ HDPE. Ø 2" (PN.6)</t>
  </si>
  <si>
    <t>- ท่อ HDPE. Ø 1 1/2" (PN.6)</t>
  </si>
  <si>
    <t>- ท่อ HDPE. Ø 1 1/4" (PN.6)</t>
  </si>
  <si>
    <t xml:space="preserve">- ท่อ IMC  Ø 3" </t>
  </si>
  <si>
    <t xml:space="preserve">- ท่อ IMC  Ø 1 1/4" </t>
  </si>
  <si>
    <t>- หัวงูเห่า Dia. 3''</t>
  </si>
  <si>
    <t>- สาย 1C-95 SQ.MM (NYY)</t>
  </si>
  <si>
    <t>- สาย 1C-16 SQ.MM (NYY.)</t>
  </si>
  <si>
    <t>- สาย 1C-10 C SQ.MM (NYY.)</t>
  </si>
  <si>
    <t>- สาย 1C-6 SQ.MM (NYY)</t>
  </si>
  <si>
    <t>- สาย 1C-4 SQ.MM (NYY)</t>
  </si>
  <si>
    <t>- สาย 1C-2.5 SQ.MM (NYY)</t>
  </si>
  <si>
    <t>- DUCT  BANK</t>
  </si>
  <si>
    <t>งานโทรศัพท์</t>
  </si>
  <si>
    <t>- OTC</t>
  </si>
  <si>
    <t>- F.O.</t>
  </si>
  <si>
    <t>- ท่อ HDPE. Ø 1" (PN.6)</t>
  </si>
  <si>
    <t>- 1/C-10PAIRS O.65 MM.  AP</t>
  </si>
  <si>
    <t>- Fiber Optic outdoor/indoor 6 core.SM 9/125uM.</t>
  </si>
  <si>
    <t>- เบ็ดเตล็ด FISH TAPE FOR WIRE PULLING</t>
  </si>
  <si>
    <t>รวม หมวดงานระบบไฟฟ้าภายนอก</t>
  </si>
  <si>
    <t>แบบสรุปค่าครุภัณฑ์จัดซื้อ</t>
  </si>
  <si>
    <t xml:space="preserve">แบบ ปร.4  ที่แนบ  มีจำนวน    </t>
  </si>
  <si>
    <t>หน้า</t>
  </si>
  <si>
    <t>ค่างาน</t>
  </si>
  <si>
    <t>ภาษีมูลค่าเพิ่ม</t>
  </si>
  <si>
    <t>ส่วนที่ 2 งานครุภัณฑ์จัดซื้อและสั่งซื้อ</t>
  </si>
  <si>
    <t>งานครุภัณฑ์สำเร็จรูปอาคารสำนักงาน</t>
  </si>
  <si>
    <t>งานม่านปรับแสงอาคารสำนักงาน</t>
  </si>
  <si>
    <t xml:space="preserve">รวมค่าครุภัณฑ์ </t>
  </si>
  <si>
    <t xml:space="preserve">ส่วนที่ 2 ครุภัณฑ์จัดซื้อหรือสั่งซื้อ </t>
  </si>
  <si>
    <t>งานจัดซื้อครุภัณฑ์ลอยตัว</t>
  </si>
  <si>
    <t>ที่ทำการธนาคาร</t>
  </si>
  <si>
    <t>- F-1A  เคาน์เตอร์สูง รับ - จ่าย ยาว 1.20 ม.</t>
  </si>
  <si>
    <t>- F-2A  เคาน์เตอร์เตี้ย ยาว 1.20 ม.</t>
  </si>
  <si>
    <t>- F-3A  เคาน์เตอร์เขียนใบ ฝาก - ถอน</t>
  </si>
  <si>
    <t>- F-4 โต๊ะทำงาน ขนาด 0.75x1.50x0.75 ม.</t>
  </si>
  <si>
    <t>- F-5 โต๊ะเสริมข้างวางคอมพิวเตอร์  ขนาด 0.45x1.00x0.75 ม. พร้อมแป้นวางคีย์บอร์ด</t>
  </si>
  <si>
    <t>- F-6 ลิ้นชักเคลื่อนย้ายได้</t>
  </si>
  <si>
    <t>- F-7 โต๊ะเสริมหน้าโต๊ะทำงาน (โค้งวงกลม)</t>
  </si>
  <si>
    <t>- F-8 เก้าอี้นั่งทำงาน แบบมีท้าวแขน (พนักพิงสูง)</t>
  </si>
  <si>
    <t xml:space="preserve">- F-9 เก้าอี้นั่งทำงาน แบบมีท้าวแขน </t>
  </si>
  <si>
    <t>- F-10 เก้าอี้นั่งหน้าโต๊ะทำงาน แบบไม่มีท้าวแขนล้อเลื่อน</t>
  </si>
  <si>
    <t>- F-12 พาร์ติชั่นกั้นบนโต๊ะยาว 0.75 ม.</t>
  </si>
  <si>
    <t>- F-13A เก้าอี้นั่งพักคอยลูกค้า 2 ที่นั่ง</t>
  </si>
  <si>
    <t>- F-14 โต๊ะทำงานขนาด 0.60x1.20x0.75 ม.</t>
  </si>
  <si>
    <t>- F-15 ฉากบังสายตา 0.80x1.20 ม.</t>
  </si>
  <si>
    <t>- F-15A ฉากบังสายตา 1.20x1.20 ม.</t>
  </si>
  <si>
    <t>- F-15B ฉากบังสายตา 1.50x1.20 ม.</t>
  </si>
  <si>
    <t>- F-16 โต๊ะรับประทานอาหารสำหรับ 4 ที่นั่ง</t>
  </si>
  <si>
    <t>- F-17A เก้าอี้รับประทานอาหาร</t>
  </si>
  <si>
    <t>- F-19 ตู้เก็บเอกสารสำเร็จรูป ขนาด 0.40x0.80x0.85 ม.</t>
  </si>
  <si>
    <t xml:space="preserve">- F-21A เก้าอี้นั่งหน้าโต๊ะทำงาน แบบไม่มีท้าวแขน </t>
  </si>
  <si>
    <t>- F-30 โต๊ะกลม</t>
  </si>
  <si>
    <t>- F-31 เก้าอี้สำนักงานขาตัว L / ตัวซี</t>
  </si>
  <si>
    <t>- SINK สำเร็จรูป พร้อมตู้ลอย</t>
  </si>
  <si>
    <t>- กรอบรูปหลุยส์สีทอง 20" x 24"</t>
  </si>
  <si>
    <t>ที่ทำการหน่วย</t>
  </si>
  <si>
    <t>- F-10 เก้าอี้นั่งหน้าโต๊ะทำงาน แบบไม่มีท้าวแขน (ชนิดล้อเลื่อน)</t>
  </si>
  <si>
    <t xml:space="preserve">- F-13A เก้าอี้นั่งพักคอยลูกค้า 2 ที่นั่ง </t>
  </si>
  <si>
    <t>รวม งานจัดซื้อครุภัณฑ์ลอยตัว</t>
  </si>
  <si>
    <t>งานม่านปรับแสง</t>
  </si>
  <si>
    <t>งานม่านปรับแสงที่ทำการธนาคาร</t>
  </si>
  <si>
    <t>ม่านม้วน ROOLER BLINDS ให้แสงผ่านไม่เกิน 5%</t>
  </si>
  <si>
    <t xml:space="preserve">   - ขนาด ( 1.28  × 2.60 )</t>
  </si>
  <si>
    <t xml:space="preserve">   - ขนาด ( 0.90  × 2.60 )</t>
  </si>
  <si>
    <t>ม่านแนวตั้ง  VERTICAL BLINDS ให้แสงผ่านไม่เกิน 5%</t>
  </si>
  <si>
    <t xml:space="preserve">   - ขนาด ( 2.50  × 3.39 )</t>
  </si>
  <si>
    <t xml:space="preserve">   - ขนาด ( 2.50  × 1.95 )</t>
  </si>
  <si>
    <t>งานม่านปรับแสงที่ทำการหน่วย</t>
  </si>
  <si>
    <t xml:space="preserve">   - ขนาด ( 0.90  × 1.75 )</t>
  </si>
  <si>
    <t>รวม งานม่านปรับแสง</t>
  </si>
  <si>
    <t>(ค่าใช้จ่ายพิเศษตามข้อกำหนดและค่าใช้จ่ายอื่นที่จำเป็นต้องมี)</t>
  </si>
  <si>
    <t>ค่าใช้จ่ายรวม</t>
  </si>
  <si>
    <t>(ค่าก่อสร้าง)</t>
  </si>
  <si>
    <t>ส่วนที่ 3 ค่าใช้จ่ายพิเศษตามข้อกำหนด</t>
  </si>
  <si>
    <t>การจัดหาสำนักงานสนามสำหรับผู้ว่าจ้างหรือผู้ควบคุมงาน</t>
  </si>
  <si>
    <t>งาน</t>
  </si>
  <si>
    <t>รวมค่าใช้จ่ายพิเศษตามข้อกำหนดฯ ทุกรายการ</t>
  </si>
  <si>
    <t>หน้าที่  1/1</t>
  </si>
  <si>
    <t>แบบแสดงการคำนวณและเหตุผลความจำเป็น</t>
  </si>
  <si>
    <t>สำหรับค่าใช้จ่ายพิเศษตามข้อกำหนดฯ</t>
  </si>
  <si>
    <t>หน่วยงานเจ้าของโครงการ/งานก่อสร้าง</t>
  </si>
  <si>
    <t xml:space="preserve">ธนาคารเพื่อการเกษตรและสหกรณ์การเกษตร </t>
  </si>
  <si>
    <t>1. เหตุผลและความจำเป็นที่ต้องมีค่าใช้จ่ายพิเศษตามข้อกำหนดฯ รายการนี้</t>
  </si>
  <si>
    <t xml:space="preserve">    -  เพื่อใช้เป็นที่ทำงานผู้ควบคุมงานของธนาคาร และประชุมติดตามงานของคณะกรรมการตรวจการจ้างและผู้เกี่ยวข้อง</t>
  </si>
  <si>
    <t>2. รายละเอียดการคำนวณ</t>
  </si>
  <si>
    <t>ที่</t>
  </si>
  <si>
    <t>รายการค่าใช้จ่าย</t>
  </si>
  <si>
    <t xml:space="preserve">ค่าใช้จ่ายในเช่าสำนักงานสนามสำหรับผู้ควบคุมงานผู้ว่าจ้างขนาดพื้นที่ไม่น้อยกว่า 12 ตร.ม. </t>
  </si>
  <si>
    <t>ติดตั้งเครื่องปรับอากาศขนาดไม่น้อยกว่า 9,000 Btu. พร้อมอุปกรณ์สำนักงาน โต๊ะทำงาน</t>
  </si>
  <si>
    <t>พร้อมเก้าอี้ โทรศัพท์ โทรสาร รวมทั้งห้องน้ำ-ส้วม  ( ประมาณ 4,500 บาท/เดือน )</t>
  </si>
  <si>
    <t>ค่าใช้จ่าย</t>
  </si>
  <si>
    <t>ค่าภาษีมูลค่าเพิ่ม</t>
  </si>
  <si>
    <t>ค่าใช้จ่ายรวมภาษีมูลค่าเพิ่ม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</si>
</sst>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#,##0.0"/>
    <numFmt numFmtId="190" formatCode="_-* #,##0.0_-;\-* #,##0.0_-;_-* &quot;-&quot;??_-;_-@_-"/>
    <numFmt numFmtId="191" formatCode="_-* #,##0.0000_-;\-* #,##0.0000_-;_-* &quot;-&quot;??_-;_-@_-"/>
    <numFmt numFmtId="192" formatCode="0.0000"/>
    <numFmt numFmtId="193" formatCode="General_)"/>
    <numFmt numFmtId="194" formatCode="#,##0.000000&quot; &quot;"/>
    <numFmt numFmtId="195" formatCode="dd\-mm\-yy"/>
    <numFmt numFmtId="196" formatCode="#,###&quot;   &quot;"/>
    <numFmt numFmtId="197" formatCode="&quot;฿&quot;\t#,##0_);\(&quot;฿&quot;\t#,##0\)"/>
    <numFmt numFmtId="198" formatCode="\t0.00E+00"/>
    <numFmt numFmtId="199" formatCode="#,##0.0_);\(#,##0.0\)"/>
    <numFmt numFmtId="200" formatCode="_(&quot;$&quot;* #,##0.000_);_(&quot;$&quot;* \(#,##0.000\);_(&quot;$&quot;* &quot;-&quot;??_);_(@_)"/>
    <numFmt numFmtId="201" formatCode="0.0&quot;  &quot;"/>
    <numFmt numFmtId="202" formatCode="_-* #,##0.00000_-;\-* #,##0.00000_-;_-* &quot;-&quot;?????_-;_-@_-"/>
    <numFmt numFmtId="203" formatCode="m/d/yy\ hh:mm"/>
    <numFmt numFmtId="204" formatCode="_(&quot;$&quot;* #,##0.0000_);_(&quot;$&quot;* \(#,##0.0000\);_(&quot;$&quot;* &quot;-&quot;??_);_(@_)"/>
  </numFmts>
  <fonts count="82">
    <font>
      <sz val="9"/>
      <name val="Arial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8"/>
      <name val="TH SarabunPSK"/>
      <family val="2"/>
    </font>
    <font>
      <sz val="9"/>
      <name val="TH SarabunPSK"/>
      <family val="2"/>
    </font>
    <font>
      <b/>
      <sz val="9"/>
      <name val="TH SarabunPSK"/>
      <family val="2"/>
    </font>
    <font>
      <sz val="13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4"/>
      <name val="Cordia New"/>
      <family val="2"/>
    </font>
    <font>
      <b/>
      <sz val="16"/>
      <name val="Cordia New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9"/>
      <name val="Arial"/>
      <family val="2"/>
    </font>
    <font>
      <sz val="14"/>
      <name val="SV Rojchana"/>
    </font>
    <font>
      <sz val="14"/>
      <name val="AngsanaUPC"/>
      <family val="1"/>
      <charset val="22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1"/>
      <color theme="1"/>
      <name val="Tahoma"/>
      <family val="2"/>
      <charset val="222"/>
      <scheme val="minor"/>
    </font>
    <font>
      <sz val="14"/>
      <name val="Angsana New"/>
      <family val="1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</font>
    <font>
      <sz val="14"/>
      <color indexed="8"/>
      <name val="BrowalliaUPC"/>
      <family val="2"/>
      <charset val="222"/>
    </font>
    <font>
      <sz val="10"/>
      <name val="Arial"/>
      <family val="2"/>
    </font>
    <font>
      <b/>
      <sz val="13"/>
      <name val="TH SarabunPSK"/>
      <family val="2"/>
    </font>
    <font>
      <sz val="10.5"/>
      <name val="TH SarabunPSK"/>
      <family val="2"/>
    </font>
    <font>
      <sz val="13.5"/>
      <name val="TH SarabunPSK"/>
      <family val="2"/>
    </font>
    <font>
      <sz val="14"/>
      <name val="BrowalliaUPC"/>
      <family val="2"/>
    </font>
    <font>
      <b/>
      <u/>
      <sz val="14"/>
      <name val="TH SarabunPSK"/>
      <family val="2"/>
    </font>
    <font>
      <u/>
      <sz val="9"/>
      <color theme="10"/>
      <name val="Arial"/>
      <family val="2"/>
    </font>
    <font>
      <sz val="20"/>
      <name val="TH SarabunPSK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8">
    <xf numFmtId="0" fontId="0" fillId="0" borderId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15" fillId="0" borderId="0"/>
    <xf numFmtId="0" fontId="6" fillId="0" borderId="0"/>
    <xf numFmtId="0" fontId="20" fillId="0" borderId="0">
      <alignment vertical="center"/>
    </xf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4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5" fillId="0" borderId="0"/>
    <xf numFmtId="0" fontId="26" fillId="0" borderId="0"/>
    <xf numFmtId="9" fontId="6" fillId="4" borderId="0"/>
    <xf numFmtId="0" fontId="27" fillId="5" borderId="5">
      <alignment horizontal="centerContinuous" vertical="top"/>
    </xf>
    <xf numFmtId="0" fontId="6" fillId="0" borderId="0" applyFill="0" applyBorder="0" applyAlignment="0"/>
    <xf numFmtId="199" fontId="22" fillId="0" borderId="0" applyFill="0" applyBorder="0" applyAlignment="0"/>
    <xf numFmtId="0" fontId="28" fillId="0" borderId="0" applyFill="0" applyBorder="0" applyAlignment="0"/>
    <xf numFmtId="0" fontId="29" fillId="0" borderId="0" applyFill="0" applyBorder="0" applyAlignment="0"/>
    <xf numFmtId="0" fontId="29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199" fontId="22" fillId="0" borderId="0" applyFill="0" applyBorder="0" applyAlignment="0"/>
    <xf numFmtId="200" fontId="21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7" fillId="5" borderId="5">
      <alignment horizontal="centerContinuous" vertical="top"/>
    </xf>
    <xf numFmtId="199" fontId="22" fillId="0" borderId="0" applyFont="0" applyFill="0" applyBorder="0" applyAlignment="0" applyProtection="0"/>
    <xf numFmtId="14" fontId="30" fillId="0" borderId="0" applyFill="0" applyBorder="0" applyAlignment="0"/>
    <xf numFmtId="15" fontId="31" fillId="6" borderId="0">
      <alignment horizontal="centerContinuous"/>
    </xf>
    <xf numFmtId="200" fontId="21" fillId="0" borderId="0" applyFill="0" applyBorder="0" applyAlignment="0"/>
    <xf numFmtId="199" fontId="22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199" fontId="22" fillId="0" borderId="0" applyFill="0" applyBorder="0" applyAlignment="0"/>
    <xf numFmtId="38" fontId="32" fillId="5" borderId="0" applyNumberFormat="0" applyBorder="0" applyAlignment="0" applyProtection="0"/>
    <xf numFmtId="0" fontId="33" fillId="0" borderId="41" applyNumberFormat="0" applyAlignment="0" applyProtection="0">
      <alignment horizontal="left" vertical="center"/>
    </xf>
    <xf numFmtId="0" fontId="33" fillId="0" borderId="40">
      <alignment horizontal="left" vertical="center"/>
    </xf>
    <xf numFmtId="10" fontId="32" fillId="7" borderId="7" applyNumberFormat="0" applyBorder="0" applyAlignment="0" applyProtection="0"/>
    <xf numFmtId="200" fontId="21" fillId="0" borderId="0" applyFill="0" applyBorder="0" applyAlignment="0"/>
    <xf numFmtId="199" fontId="22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199" fontId="22" fillId="0" borderId="0" applyFill="0" applyBorder="0" applyAlignment="0"/>
    <xf numFmtId="202" fontId="21" fillId="0" borderId="0"/>
    <xf numFmtId="0" fontId="15" fillId="0" borderId="0"/>
    <xf numFmtId="0" fontId="19" fillId="0" borderId="0"/>
    <xf numFmtId="0" fontId="21" fillId="0" borderId="0"/>
    <xf numFmtId="0" fontId="34" fillId="0" borderId="0" applyFont="0" applyFill="0" applyBorder="0" applyAlignment="0" applyProtection="0"/>
    <xf numFmtId="200" fontId="21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0" fontId="6" fillId="0" borderId="0" applyFont="0" applyFill="0" applyBorder="0" applyAlignment="0" applyProtection="0"/>
    <xf numFmtId="200" fontId="21" fillId="0" borderId="0" applyFill="0" applyBorder="0" applyAlignment="0"/>
    <xf numFmtId="199" fontId="22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199" fontId="22" fillId="0" borderId="0" applyFill="0" applyBorder="0" applyAlignment="0"/>
    <xf numFmtId="0" fontId="35" fillId="4" borderId="0"/>
    <xf numFmtId="49" fontId="30" fillId="0" borderId="0" applyFill="0" applyBorder="0" applyAlignment="0"/>
    <xf numFmtId="0" fontId="29" fillId="0" borderId="0" applyFill="0" applyBorder="0" applyAlignment="0"/>
    <xf numFmtId="0" fontId="29" fillId="0" borderId="0" applyFill="0" applyBorder="0" applyAlignment="0"/>
    <xf numFmtId="203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0" fontId="36" fillId="0" borderId="0"/>
    <xf numFmtId="0" fontId="6" fillId="0" borderId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9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9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9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9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9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9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9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9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9" fillId="17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9" fillId="11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9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9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1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1" fillId="17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1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1" fillId="22" borderId="0" applyNumberFormat="0" applyBorder="0" applyAlignment="0" applyProtection="0"/>
    <xf numFmtId="187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6" fillId="0" borderId="0"/>
    <xf numFmtId="0" fontId="15" fillId="0" borderId="0"/>
    <xf numFmtId="0" fontId="42" fillId="0" borderId="0"/>
    <xf numFmtId="0" fontId="21" fillId="0" borderId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" fillId="23" borderId="42" applyNumberFormat="0" applyAlignment="0" applyProtection="0"/>
    <xf numFmtId="0" fontId="43" fillId="23" borderId="42" applyNumberFormat="0" applyAlignment="0" applyProtection="0"/>
    <xf numFmtId="0" fontId="44" fillId="23" borderId="42" applyNumberFormat="0" applyAlignment="0" applyProtection="0"/>
    <xf numFmtId="0" fontId="45" fillId="0" borderId="43" applyNumberFormat="0" applyFill="0" applyAlignment="0" applyProtection="0"/>
    <xf numFmtId="0" fontId="45" fillId="0" borderId="43" applyNumberFormat="0" applyFill="0" applyAlignment="0" applyProtection="0"/>
    <xf numFmtId="0" fontId="46" fillId="0" borderId="43" applyNumberFormat="0" applyFill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8" fillId="9" borderId="0" applyNumberFormat="0" applyBorder="0" applyAlignment="0" applyProtection="0"/>
    <xf numFmtId="0" fontId="49" fillId="13" borderId="44" applyNumberFormat="0" applyAlignment="0" applyProtection="0"/>
    <xf numFmtId="0" fontId="49" fillId="13" borderId="44" applyNumberFormat="0" applyAlignment="0" applyProtection="0"/>
    <xf numFmtId="0" fontId="50" fillId="13" borderId="44" applyNumberFormat="0" applyAlignment="0" applyProtection="0"/>
    <xf numFmtId="0" fontId="51" fillId="13" borderId="45" applyNumberFormat="0" applyAlignment="0" applyProtection="0"/>
    <xf numFmtId="0" fontId="51" fillId="13" borderId="45" applyNumberFormat="0" applyAlignment="0" applyProtection="0"/>
    <xf numFmtId="0" fontId="52" fillId="13" borderId="45" applyNumberForma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60" fillId="10" borderId="0" applyNumberFormat="0" applyBorder="0" applyAlignment="0" applyProtection="0"/>
    <xf numFmtId="0" fontId="15" fillId="0" borderId="0"/>
    <xf numFmtId="0" fontId="6" fillId="0" borderId="0"/>
    <xf numFmtId="0" fontId="61" fillId="13" borderId="45" applyNumberFormat="0" applyAlignment="0" applyProtection="0"/>
    <xf numFmtId="0" fontId="61" fillId="13" borderId="45" applyNumberFormat="0" applyAlignment="0" applyProtection="0"/>
    <xf numFmtId="0" fontId="62" fillId="14" borderId="45" applyNumberFormat="0" applyAlignment="0" applyProtection="0"/>
    <xf numFmtId="0" fontId="63" fillId="24" borderId="0" applyNumberFormat="0" applyBorder="0" applyAlignment="0" applyProtection="0"/>
    <xf numFmtId="0" fontId="63" fillId="24" borderId="0" applyNumberFormat="0" applyBorder="0" applyAlignment="0" applyProtection="0"/>
    <xf numFmtId="0" fontId="64" fillId="24" borderId="0" applyNumberFormat="0" applyBorder="0" applyAlignment="0" applyProtection="0"/>
    <xf numFmtId="0" fontId="65" fillId="0" borderId="46" applyNumberFormat="0" applyFill="0" applyAlignment="0" applyProtection="0"/>
    <xf numFmtId="0" fontId="65" fillId="0" borderId="46" applyNumberFormat="0" applyFill="0" applyAlignment="0" applyProtection="0"/>
    <xf numFmtId="0" fontId="66" fillId="0" borderId="46" applyNumberFormat="0" applyFill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1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1" fillId="26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1" fillId="27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1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1" fillId="28" borderId="0" applyNumberFormat="0" applyBorder="0" applyAlignment="0" applyProtection="0"/>
    <xf numFmtId="0" fontId="15" fillId="29" borderId="47" applyNumberFormat="0" applyFont="0" applyAlignment="0" applyProtection="0"/>
    <xf numFmtId="0" fontId="15" fillId="29" borderId="47" applyNumberFormat="0" applyFont="0" applyAlignment="0" applyProtection="0"/>
    <xf numFmtId="0" fontId="19" fillId="29" borderId="47" applyNumberFormat="0" applyFont="0" applyAlignment="0" applyProtection="0"/>
    <xf numFmtId="0" fontId="67" fillId="0" borderId="48" applyNumberFormat="0" applyFill="0" applyAlignment="0" applyProtection="0"/>
    <xf numFmtId="0" fontId="67" fillId="0" borderId="48" applyNumberFormat="0" applyFill="0" applyAlignment="0" applyProtection="0"/>
    <xf numFmtId="0" fontId="68" fillId="0" borderId="48" applyNumberFormat="0" applyFill="0" applyAlignment="0" applyProtection="0"/>
    <xf numFmtId="0" fontId="69" fillId="0" borderId="49" applyNumberFormat="0" applyFill="0" applyAlignment="0" applyProtection="0"/>
    <xf numFmtId="0" fontId="69" fillId="0" borderId="49" applyNumberFormat="0" applyFill="0" applyAlignment="0" applyProtection="0"/>
    <xf numFmtId="0" fontId="70" fillId="0" borderId="49" applyNumberFormat="0" applyFill="0" applyAlignment="0" applyProtection="0"/>
    <xf numFmtId="0" fontId="71" fillId="0" borderId="50" applyNumberFormat="0" applyFill="0" applyAlignment="0" applyProtection="0"/>
    <xf numFmtId="0" fontId="71" fillId="0" borderId="50" applyNumberFormat="0" applyFill="0" applyAlignment="0" applyProtection="0"/>
    <xf numFmtId="0" fontId="72" fillId="0" borderId="50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4" fillId="0" borderId="0"/>
    <xf numFmtId="198" fontId="23" fillId="0" borderId="0" applyFont="0" applyFill="0" applyBorder="0" applyAlignment="0" applyProtection="0"/>
    <xf numFmtId="200" fontId="21" fillId="0" borderId="0" applyFill="0" applyBorder="0" applyAlignment="0"/>
    <xf numFmtId="201" fontId="23" fillId="0" borderId="0" applyFill="0" applyBorder="0" applyAlignment="0"/>
    <xf numFmtId="200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200" fontId="21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200" fontId="21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202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0" fontId="21" fillId="0" borderId="0" applyFill="0" applyBorder="0" applyAlignment="0"/>
    <xf numFmtId="200" fontId="21" fillId="0" borderId="0" applyFill="0" applyBorder="0" applyAlignment="0"/>
    <xf numFmtId="201" fontId="23" fillId="0" borderId="0" applyFill="0" applyBorder="0" applyAlignment="0"/>
    <xf numFmtId="0" fontId="6" fillId="0" borderId="0"/>
    <xf numFmtId="0" fontId="73" fillId="0" borderId="0"/>
    <xf numFmtId="43" fontId="73" fillId="0" borderId="0" applyFont="0" applyFill="0" applyBorder="0" applyAlignment="0" applyProtection="0"/>
    <xf numFmtId="0" fontId="6" fillId="0" borderId="0"/>
    <xf numFmtId="9" fontId="19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9" fontId="1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27" fillId="5" borderId="58">
      <alignment horizontal="centerContinuous" vertical="top"/>
    </xf>
    <xf numFmtId="0" fontId="27" fillId="5" borderId="58">
      <alignment horizontal="centerContinuous" vertical="top"/>
    </xf>
    <xf numFmtId="0" fontId="27" fillId="5" borderId="58">
      <alignment horizontal="centerContinuous" vertical="top"/>
    </xf>
    <xf numFmtId="0" fontId="27" fillId="5" borderId="58">
      <alignment horizontal="centerContinuous" vertical="top"/>
    </xf>
    <xf numFmtId="0" fontId="33" fillId="0" borderId="59">
      <alignment horizontal="left" vertical="center"/>
    </xf>
    <xf numFmtId="0" fontId="33" fillId="0" borderId="59">
      <alignment horizontal="left" vertical="center"/>
    </xf>
    <xf numFmtId="0" fontId="33" fillId="0" borderId="59">
      <alignment horizontal="left" vertical="center"/>
    </xf>
    <xf numFmtId="0" fontId="80" fillId="0" borderId="0" applyNumberFormat="0" applyFill="0" applyBorder="0" applyAlignment="0" applyProtection="0"/>
    <xf numFmtId="10" fontId="32" fillId="7" borderId="57" applyNumberFormat="0" applyBorder="0" applyAlignment="0" applyProtection="0"/>
    <xf numFmtId="10" fontId="32" fillId="7" borderId="57" applyNumberFormat="0" applyBorder="0" applyAlignment="0" applyProtection="0"/>
    <xf numFmtId="10" fontId="32" fillId="7" borderId="57" applyNumberFormat="0" applyBorder="0" applyAlignment="0" applyProtection="0"/>
    <xf numFmtId="0" fontId="6" fillId="0" borderId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2" fillId="13" borderId="60" applyNumberFormat="0" applyAlignment="0" applyProtection="0"/>
    <xf numFmtId="0" fontId="52" fillId="13" borderId="60" applyNumberFormat="0" applyAlignment="0" applyProtection="0"/>
    <xf numFmtId="0" fontId="52" fillId="13" borderId="60" applyNumberFormat="0" applyAlignment="0" applyProtection="0"/>
    <xf numFmtId="0" fontId="52" fillId="13" borderId="60" applyNumberFormat="0" applyAlignment="0" applyProtection="0"/>
    <xf numFmtId="0" fontId="52" fillId="13" borderId="60" applyNumberFormat="0" applyAlignment="0" applyProtection="0"/>
    <xf numFmtId="0" fontId="52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51" fillId="13" borderId="60" applyNumberFormat="0" applyAlignment="0" applyProtection="0"/>
    <xf numFmtId="0" fontId="3" fillId="0" borderId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2" fillId="14" borderId="60" applyNumberFormat="0" applyAlignment="0" applyProtection="0"/>
    <xf numFmtId="0" fontId="62" fillId="14" borderId="60" applyNumberFormat="0" applyAlignment="0" applyProtection="0"/>
    <xf numFmtId="0" fontId="62" fillId="14" borderId="60" applyNumberFormat="0" applyAlignment="0" applyProtection="0"/>
    <xf numFmtId="0" fontId="62" fillId="14" borderId="60" applyNumberFormat="0" applyAlignment="0" applyProtection="0"/>
    <xf numFmtId="0" fontId="62" fillId="14" borderId="60" applyNumberFormat="0" applyAlignment="0" applyProtection="0"/>
    <xf numFmtId="0" fontId="62" fillId="14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1" fillId="13" borderId="60" applyNumberFormat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6" fillId="0" borderId="61" applyNumberFormat="0" applyFill="0" applyAlignment="0" applyProtection="0"/>
    <xf numFmtId="0" fontId="66" fillId="0" borderId="61" applyNumberFormat="0" applyFill="0" applyAlignment="0" applyProtection="0"/>
    <xf numFmtId="0" fontId="66" fillId="0" borderId="61" applyNumberFormat="0" applyFill="0" applyAlignment="0" applyProtection="0"/>
    <xf numFmtId="0" fontId="66" fillId="0" borderId="61" applyNumberFormat="0" applyFill="0" applyAlignment="0" applyProtection="0"/>
    <xf numFmtId="0" fontId="66" fillId="0" borderId="61" applyNumberFormat="0" applyFill="0" applyAlignment="0" applyProtection="0"/>
    <xf numFmtId="0" fontId="66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65" fillId="0" borderId="61" applyNumberFormat="0" applyFill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50" fillId="13" borderId="62" applyNumberFormat="0" applyAlignment="0" applyProtection="0"/>
    <xf numFmtId="0" fontId="50" fillId="13" borderId="62" applyNumberFormat="0" applyAlignment="0" applyProtection="0"/>
    <xf numFmtId="0" fontId="50" fillId="13" borderId="62" applyNumberFormat="0" applyAlignment="0" applyProtection="0"/>
    <xf numFmtId="0" fontId="50" fillId="13" borderId="62" applyNumberFormat="0" applyAlignment="0" applyProtection="0"/>
    <xf numFmtId="0" fontId="50" fillId="13" borderId="62" applyNumberFormat="0" applyAlignment="0" applyProtection="0"/>
    <xf numFmtId="0" fontId="50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49" fillId="13" borderId="62" applyNumberForma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9" fillId="29" borderId="63" applyNumberFormat="0" applyFont="0" applyAlignment="0" applyProtection="0"/>
    <xf numFmtId="0" fontId="19" fillId="29" borderId="63" applyNumberFormat="0" applyFont="0" applyAlignment="0" applyProtection="0"/>
    <xf numFmtId="0" fontId="19" fillId="29" borderId="63" applyNumberFormat="0" applyFont="0" applyAlignment="0" applyProtection="0"/>
    <xf numFmtId="0" fontId="19" fillId="29" borderId="63" applyNumberFormat="0" applyFont="0" applyAlignment="0" applyProtection="0"/>
    <xf numFmtId="0" fontId="19" fillId="29" borderId="63" applyNumberFormat="0" applyFont="0" applyAlignment="0" applyProtection="0"/>
    <xf numFmtId="0" fontId="19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15" fillId="29" borderId="63" applyNumberFormat="0" applyFont="0" applyAlignment="0" applyProtection="0"/>
    <xf numFmtId="0" fontId="6" fillId="0" borderId="0"/>
    <xf numFmtId="0" fontId="19" fillId="0" borderId="0"/>
    <xf numFmtId="0" fontId="6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" fillId="0" borderId="0"/>
  </cellStyleXfs>
  <cellXfs count="669">
    <xf numFmtId="0" fontId="0" fillId="0" borderId="0" xfId="0"/>
    <xf numFmtId="0" fontId="14" fillId="0" borderId="0" xfId="5" applyFont="1"/>
    <xf numFmtId="0" fontId="12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90" fontId="11" fillId="0" borderId="1" xfId="1" applyNumberFormat="1" applyFont="1" applyBorder="1" applyAlignment="1" applyProtection="1">
      <alignment horizontal="left" vertical="center"/>
    </xf>
    <xf numFmtId="0" fontId="12" fillId="0" borderId="1" xfId="0" applyFont="1" applyBorder="1" applyAlignment="1">
      <alignment horizontal="center" vertical="center"/>
    </xf>
    <xf numFmtId="43" fontId="11" fillId="0" borderId="1" xfId="1" applyFont="1" applyBorder="1" applyAlignment="1" applyProtection="1">
      <alignment vertical="center"/>
    </xf>
    <xf numFmtId="43" fontId="11" fillId="0" borderId="1" xfId="1" applyFont="1" applyBorder="1" applyAlignment="1" applyProtection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190" fontId="12" fillId="0" borderId="3" xfId="1" applyNumberFormat="1" applyFont="1" applyBorder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190" fontId="12" fillId="0" borderId="1" xfId="1" applyNumberFormat="1" applyFont="1" applyBorder="1" applyAlignment="1" applyProtection="1">
      <alignment horizontal="center" vertical="center"/>
    </xf>
    <xf numFmtId="0" fontId="11" fillId="0" borderId="12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/>
    </xf>
    <xf numFmtId="43" fontId="11" fillId="0" borderId="1" xfId="1" applyFont="1" applyFill="1" applyBorder="1" applyAlignment="1" applyProtection="1">
      <alignment vertical="center"/>
    </xf>
    <xf numFmtId="43" fontId="12" fillId="0" borderId="1" xfId="1" applyFont="1" applyFill="1" applyBorder="1" applyAlignment="1" applyProtection="1">
      <alignment vertical="center"/>
    </xf>
    <xf numFmtId="49" fontId="11" fillId="0" borderId="1" xfId="0" applyNumberFormat="1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43" fontId="11" fillId="0" borderId="12" xfId="1" applyFont="1" applyBorder="1" applyAlignment="1" applyProtection="1">
      <alignment vertical="center"/>
    </xf>
    <xf numFmtId="43" fontId="11" fillId="0" borderId="12" xfId="1" applyFont="1" applyBorder="1" applyAlignment="1" applyProtection="1">
      <alignment horizontal="center" vertical="center"/>
    </xf>
    <xf numFmtId="43" fontId="12" fillId="0" borderId="12" xfId="1" applyFont="1" applyBorder="1" applyAlignment="1" applyProtection="1">
      <alignment vertical="center"/>
    </xf>
    <xf numFmtId="188" fontId="11" fillId="0" borderId="1" xfId="1" applyNumberFormat="1" applyFont="1" applyFill="1" applyBorder="1" applyAlignment="1" applyProtection="1">
      <alignment vertical="center"/>
    </xf>
    <xf numFmtId="43" fontId="11" fillId="0" borderId="1" xfId="1" applyFont="1" applyFill="1" applyBorder="1" applyAlignment="1" applyProtection="1">
      <alignment horizontal="center" vertical="center"/>
    </xf>
    <xf numFmtId="190" fontId="11" fillId="0" borderId="3" xfId="1" applyNumberFormat="1" applyFont="1" applyBorder="1" applyAlignment="1" applyProtection="1">
      <alignment horizontal="left" vertical="center"/>
    </xf>
    <xf numFmtId="43" fontId="11" fillId="0" borderId="3" xfId="1" applyFont="1" applyFill="1" applyBorder="1" applyAlignment="1" applyProtection="1">
      <alignment horizontal="center" vertical="center"/>
    </xf>
    <xf numFmtId="43" fontId="11" fillId="0" borderId="3" xfId="1" applyFont="1" applyFill="1" applyBorder="1" applyAlignment="1" applyProtection="1">
      <alignment vertical="center"/>
    </xf>
    <xf numFmtId="188" fontId="11" fillId="0" borderId="1" xfId="1" applyNumberFormat="1" applyFont="1" applyFill="1" applyBorder="1" applyAlignment="1" applyProtection="1">
      <alignment horizontal="right" vertical="center"/>
    </xf>
    <xf numFmtId="190" fontId="12" fillId="0" borderId="12" xfId="1" applyNumberFormat="1" applyFont="1" applyBorder="1" applyAlignment="1" applyProtection="1">
      <alignment horizontal="center" vertical="center"/>
    </xf>
    <xf numFmtId="43" fontId="12" fillId="0" borderId="12" xfId="1" applyFont="1" applyFill="1" applyBorder="1" applyAlignment="1" applyProtection="1">
      <alignment vertical="center"/>
    </xf>
    <xf numFmtId="49" fontId="11" fillId="0" borderId="1" xfId="1" applyNumberFormat="1" applyFont="1" applyFill="1" applyBorder="1" applyAlignment="1" applyProtection="1">
      <alignment horizontal="left" vertical="center"/>
    </xf>
    <xf numFmtId="43" fontId="11" fillId="0" borderId="3" xfId="1" applyFont="1" applyBorder="1" applyAlignment="1" applyProtection="1">
      <alignment vertical="center"/>
    </xf>
    <xf numFmtId="43" fontId="11" fillId="0" borderId="3" xfId="1" applyFont="1" applyBorder="1" applyAlignment="1" applyProtection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43" fontId="11" fillId="0" borderId="1" xfId="1" applyFont="1" applyBorder="1" applyAlignment="1" applyProtection="1">
      <alignment horizontal="left" vertical="center"/>
    </xf>
    <xf numFmtId="0" fontId="12" fillId="0" borderId="12" xfId="0" applyFont="1" applyBorder="1" applyAlignment="1">
      <alignment vertical="center"/>
    </xf>
    <xf numFmtId="43" fontId="12" fillId="0" borderId="1" xfId="1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3" fontId="11" fillId="0" borderId="17" xfId="0" applyNumberFormat="1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3" fontId="11" fillId="0" borderId="52" xfId="0" applyNumberFormat="1" applyFont="1" applyBorder="1" applyAlignment="1">
      <alignment vertical="center"/>
    </xf>
    <xf numFmtId="0" fontId="11" fillId="0" borderId="53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vertical="center"/>
    </xf>
    <xf numFmtId="43" fontId="12" fillId="0" borderId="3" xfId="1" applyFont="1" applyFill="1" applyBorder="1" applyAlignment="1" applyProtection="1">
      <alignment vertical="center"/>
    </xf>
    <xf numFmtId="43" fontId="12" fillId="0" borderId="3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horizontal="left" vertical="center"/>
    </xf>
    <xf numFmtId="189" fontId="12" fillId="0" borderId="12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12" xfId="0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43" fontId="12" fillId="0" borderId="23" xfId="1" applyFont="1" applyFill="1" applyBorder="1" applyAlignment="1" applyProtection="1">
      <alignment vertical="center"/>
    </xf>
    <xf numFmtId="49" fontId="12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43" fontId="12" fillId="0" borderId="24" xfId="1" applyFont="1" applyFill="1" applyBorder="1" applyAlignment="1" applyProtection="1">
      <alignment vertical="center"/>
    </xf>
    <xf numFmtId="43" fontId="11" fillId="0" borderId="1" xfId="1" applyFont="1" applyFill="1" applyBorder="1" applyAlignment="1" applyProtection="1">
      <alignment horizontal="right" vertical="center"/>
    </xf>
    <xf numFmtId="43" fontId="12" fillId="0" borderId="24" xfId="1" applyFont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11" fillId="3" borderId="1" xfId="1" applyFont="1" applyFill="1" applyBorder="1" applyAlignment="1" applyProtection="1">
      <alignment horizontal="center" vertical="center"/>
    </xf>
    <xf numFmtId="43" fontId="11" fillId="3" borderId="1" xfId="1" applyFont="1" applyFill="1" applyBorder="1" applyAlignment="1" applyProtection="1">
      <alignment vertical="center"/>
    </xf>
    <xf numFmtId="43" fontId="12" fillId="3" borderId="1" xfId="1" applyFont="1" applyFill="1" applyBorder="1" applyAlignment="1" applyProtection="1">
      <alignment vertical="center"/>
    </xf>
    <xf numFmtId="0" fontId="11" fillId="3" borderId="1" xfId="0" applyFont="1" applyFill="1" applyBorder="1" applyAlignment="1">
      <alignment vertical="center"/>
    </xf>
    <xf numFmtId="0" fontId="11" fillId="0" borderId="9" xfId="0" applyFont="1" applyBorder="1" applyAlignment="1">
      <alignment vertical="center"/>
    </xf>
    <xf numFmtId="188" fontId="11" fillId="0" borderId="9" xfId="1" applyNumberFormat="1" applyFont="1" applyFill="1" applyBorder="1" applyAlignment="1">
      <alignment vertical="center"/>
    </xf>
    <xf numFmtId="188" fontId="11" fillId="0" borderId="1" xfId="1" applyNumberFormat="1" applyFont="1" applyFill="1" applyBorder="1" applyAlignment="1">
      <alignment vertical="center"/>
    </xf>
    <xf numFmtId="43" fontId="12" fillId="0" borderId="29" xfId="1" applyFont="1" applyFill="1" applyBorder="1" applyAlignment="1">
      <alignment vertical="center"/>
    </xf>
    <xf numFmtId="0" fontId="12" fillId="0" borderId="3" xfId="0" applyFont="1" applyBorder="1" applyAlignment="1">
      <alignment vertical="center"/>
    </xf>
    <xf numFmtId="43" fontId="11" fillId="0" borderId="12" xfId="1" applyFont="1" applyFill="1" applyBorder="1" applyAlignment="1" applyProtection="1">
      <alignment horizontal="center" vertical="center"/>
    </xf>
    <xf numFmtId="43" fontId="11" fillId="0" borderId="12" xfId="1" applyFont="1" applyFill="1" applyBorder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188" fontId="12" fillId="0" borderId="12" xfId="0" applyNumberFormat="1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188" fontId="11" fillId="0" borderId="12" xfId="1" applyNumberFormat="1" applyFont="1" applyFill="1" applyBorder="1" applyAlignment="1">
      <alignment vertical="center"/>
    </xf>
    <xf numFmtId="43" fontId="12" fillId="0" borderId="12" xfId="1" applyFont="1" applyFill="1" applyBorder="1" applyAlignment="1">
      <alignment vertical="center"/>
    </xf>
    <xf numFmtId="188" fontId="11" fillId="0" borderId="1" xfId="1" quotePrefix="1" applyNumberFormat="1" applyFont="1" applyFill="1" applyBorder="1" applyAlignment="1">
      <alignment horizontal="right" vertical="center"/>
    </xf>
    <xf numFmtId="188" fontId="11" fillId="0" borderId="1" xfId="1" applyNumberFormat="1" applyFont="1" applyFill="1" applyBorder="1" applyAlignment="1">
      <alignment horizontal="center" vertical="center"/>
    </xf>
    <xf numFmtId="188" fontId="11" fillId="0" borderId="20" xfId="1" applyNumberFormat="1" applyFont="1" applyFill="1" applyBorder="1" applyAlignment="1">
      <alignment vertical="center"/>
    </xf>
    <xf numFmtId="43" fontId="12" fillId="0" borderId="17" xfId="1" applyFont="1" applyFill="1" applyBorder="1" applyAlignment="1">
      <alignment vertical="center"/>
    </xf>
    <xf numFmtId="43" fontId="12" fillId="0" borderId="26" xfId="1" applyFont="1" applyFill="1" applyBorder="1" applyAlignment="1">
      <alignment vertical="center"/>
    </xf>
    <xf numFmtId="188" fontId="11" fillId="0" borderId="12" xfId="1" applyNumberFormat="1" applyFont="1" applyFill="1" applyBorder="1" applyAlignment="1">
      <alignment horizontal="center" vertical="center"/>
    </xf>
    <xf numFmtId="188" fontId="11" fillId="0" borderId="26" xfId="1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43" fontId="12" fillId="0" borderId="8" xfId="1" applyFont="1" applyBorder="1" applyAlignment="1">
      <alignment vertical="center"/>
    </xf>
    <xf numFmtId="49" fontId="11" fillId="2" borderId="0" xfId="0" applyNumberFormat="1" applyFont="1" applyFill="1" applyAlignment="1">
      <alignment horizontal="left" vertical="center"/>
    </xf>
    <xf numFmtId="188" fontId="11" fillId="2" borderId="0" xfId="1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3" fontId="11" fillId="2" borderId="0" xfId="1" applyFont="1" applyFill="1" applyBorder="1" applyAlignment="1">
      <alignment horizontal="center" vertical="center"/>
    </xf>
    <xf numFmtId="43" fontId="11" fillId="2" borderId="0" xfId="1" applyFont="1" applyFill="1" applyBorder="1" applyAlignment="1">
      <alignment vertical="center"/>
    </xf>
    <xf numFmtId="43" fontId="11" fillId="2" borderId="0" xfId="0" applyNumberFormat="1" applyFont="1" applyFill="1" applyAlignment="1">
      <alignment vertical="center"/>
    </xf>
    <xf numFmtId="49" fontId="11" fillId="2" borderId="0" xfId="4" applyNumberFormat="1" applyFont="1" applyFill="1" applyAlignment="1">
      <alignment horizontal="left" vertical="center"/>
    </xf>
    <xf numFmtId="49" fontId="11" fillId="2" borderId="6" xfId="4" applyNumberFormat="1" applyFont="1" applyFill="1" applyBorder="1" applyAlignment="1">
      <alignment horizontal="left" vertical="center"/>
    </xf>
    <xf numFmtId="188" fontId="11" fillId="2" borderId="6" xfId="1" applyNumberFormat="1" applyFont="1" applyFill="1" applyBorder="1" applyAlignment="1">
      <alignment horizontal="center" vertical="center"/>
    </xf>
    <xf numFmtId="0" fontId="11" fillId="2" borderId="6" xfId="4" applyFont="1" applyFill="1" applyBorder="1" applyAlignment="1">
      <alignment horizontal="center" vertical="center"/>
    </xf>
    <xf numFmtId="43" fontId="11" fillId="2" borderId="6" xfId="1" applyFont="1" applyFill="1" applyBorder="1" applyAlignment="1">
      <alignment horizontal="center" vertical="center"/>
    </xf>
    <xf numFmtId="43" fontId="11" fillId="0" borderId="1" xfId="1" applyFont="1" applyFill="1" applyBorder="1" applyAlignment="1" applyProtection="1"/>
    <xf numFmtId="3" fontId="11" fillId="0" borderId="12" xfId="0" applyNumberFormat="1" applyFont="1" applyBorder="1" applyAlignment="1">
      <alignment vertical="center"/>
    </xf>
    <xf numFmtId="43" fontId="11" fillId="0" borderId="12" xfId="1" applyFont="1" applyFill="1" applyBorder="1" applyAlignment="1">
      <alignment vertical="center"/>
    </xf>
    <xf numFmtId="188" fontId="11" fillId="0" borderId="1" xfId="1" applyNumberFormat="1" applyFont="1" applyFill="1" applyBorder="1" applyAlignment="1" applyProtection="1">
      <alignment horizontal="center" vertical="center"/>
    </xf>
    <xf numFmtId="43" fontId="8" fillId="0" borderId="0" xfId="1" applyFont="1" applyFill="1" applyAlignment="1" applyProtection="1">
      <alignment vertical="center"/>
    </xf>
    <xf numFmtId="43" fontId="11" fillId="0" borderId="1" xfId="1" applyFont="1" applyFill="1" applyBorder="1" applyAlignment="1" applyProtection="1">
      <alignment horizontal="center"/>
    </xf>
    <xf numFmtId="49" fontId="11" fillId="0" borderId="12" xfId="0" applyNumberFormat="1" applyFont="1" applyBorder="1" applyAlignment="1">
      <alignment vertical="center"/>
    </xf>
    <xf numFmtId="0" fontId="12" fillId="0" borderId="0" xfId="5" applyFont="1" applyAlignment="1">
      <alignment vertical="center"/>
    </xf>
    <xf numFmtId="0" fontId="12" fillId="0" borderId="9" xfId="5" applyFont="1" applyBorder="1" applyAlignment="1">
      <alignment vertical="center"/>
    </xf>
    <xf numFmtId="14" fontId="12" fillId="0" borderId="9" xfId="5" applyNumberFormat="1" applyFont="1" applyBorder="1" applyAlignment="1">
      <alignment horizontal="left" vertical="center"/>
    </xf>
    <xf numFmtId="0" fontId="12" fillId="0" borderId="10" xfId="5" applyFont="1" applyBorder="1" applyAlignment="1">
      <alignment horizontal="center" vertical="center"/>
    </xf>
    <xf numFmtId="0" fontId="12" fillId="0" borderId="11" xfId="5" applyFont="1" applyBorder="1" applyAlignment="1">
      <alignment vertical="center"/>
    </xf>
    <xf numFmtId="0" fontId="12" fillId="0" borderId="12" xfId="5" applyFont="1" applyBorder="1" applyAlignment="1">
      <alignment vertical="center"/>
    </xf>
    <xf numFmtId="0" fontId="12" fillId="0" borderId="17" xfId="5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0" fontId="12" fillId="0" borderId="0" xfId="5" applyFont="1"/>
    <xf numFmtId="187" fontId="12" fillId="0" borderId="10" xfId="5" applyNumberFormat="1" applyFont="1" applyBorder="1"/>
    <xf numFmtId="0" fontId="11" fillId="0" borderId="0" xfId="5" applyFont="1"/>
    <xf numFmtId="0" fontId="11" fillId="0" borderId="9" xfId="5" applyFont="1" applyBorder="1" applyAlignment="1">
      <alignment vertical="center"/>
    </xf>
    <xf numFmtId="0" fontId="11" fillId="0" borderId="11" xfId="5" applyFont="1" applyBorder="1" applyAlignment="1">
      <alignment horizontal="center" vertical="center"/>
    </xf>
    <xf numFmtId="0" fontId="11" fillId="0" borderId="12" xfId="5" applyFont="1" applyBorder="1" applyAlignment="1">
      <alignment horizontal="center" vertical="center"/>
    </xf>
    <xf numFmtId="0" fontId="11" fillId="0" borderId="0" xfId="5" applyFont="1" applyAlignment="1">
      <alignment vertical="center"/>
    </xf>
    <xf numFmtId="0" fontId="11" fillId="0" borderId="1" xfId="5" applyFont="1" applyBorder="1" applyAlignment="1">
      <alignment vertical="center"/>
    </xf>
    <xf numFmtId="0" fontId="11" fillId="0" borderId="1" xfId="5" applyFont="1" applyBorder="1" applyAlignment="1">
      <alignment horizontal="center" vertical="center"/>
    </xf>
    <xf numFmtId="191" fontId="11" fillId="0" borderId="1" xfId="1" applyNumberFormat="1" applyFont="1" applyBorder="1" applyAlignment="1" applyProtection="1"/>
    <xf numFmtId="0" fontId="11" fillId="0" borderId="1" xfId="5" applyFont="1" applyBorder="1"/>
    <xf numFmtId="0" fontId="11" fillId="0" borderId="1" xfId="5" applyFont="1" applyBorder="1" applyAlignment="1">
      <alignment horizontal="left"/>
    </xf>
    <xf numFmtId="0" fontId="11" fillId="0" borderId="1" xfId="4" applyFont="1" applyBorder="1" applyAlignment="1">
      <alignment vertical="center"/>
    </xf>
    <xf numFmtId="0" fontId="11" fillId="0" borderId="13" xfId="5" applyFont="1" applyBorder="1" applyAlignment="1">
      <alignment vertical="center"/>
    </xf>
    <xf numFmtId="0" fontId="11" fillId="0" borderId="13" xfId="5" applyFont="1" applyBorder="1"/>
    <xf numFmtId="0" fontId="11" fillId="0" borderId="0" xfId="5" applyFont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43" fontId="11" fillId="0" borderId="29" xfId="1" applyFont="1" applyFill="1" applyBorder="1" applyAlignment="1">
      <alignment vertical="center"/>
    </xf>
    <xf numFmtId="43" fontId="11" fillId="0" borderId="20" xfId="1" applyFont="1" applyFill="1" applyBorder="1" applyAlignment="1">
      <alignment vertical="center"/>
    </xf>
    <xf numFmtId="0" fontId="14" fillId="0" borderId="0" xfId="5" applyFont="1" applyAlignment="1">
      <alignment horizontal="center"/>
    </xf>
    <xf numFmtId="0" fontId="14" fillId="0" borderId="0" xfId="4" applyFont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2" fillId="0" borderId="12" xfId="0" applyNumberFormat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43" fontId="11" fillId="2" borderId="20" xfId="1" applyFont="1" applyFill="1" applyBorder="1" applyAlignment="1">
      <alignment vertical="center"/>
    </xf>
    <xf numFmtId="43" fontId="12" fillId="2" borderId="1" xfId="1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/>
    </xf>
    <xf numFmtId="0" fontId="8" fillId="3" borderId="0" xfId="0" applyFont="1" applyFill="1" applyAlignment="1">
      <alignment vertical="center"/>
    </xf>
    <xf numFmtId="0" fontId="37" fillId="0" borderId="0" xfId="5" applyFont="1"/>
    <xf numFmtId="0" fontId="11" fillId="0" borderId="37" xfId="5" applyFont="1" applyBorder="1" applyAlignment="1">
      <alignment vertical="center"/>
    </xf>
    <xf numFmtId="0" fontId="11" fillId="0" borderId="31" xfId="5" applyFont="1" applyBorder="1" applyAlignment="1">
      <alignment horizontal="center" vertical="center"/>
    </xf>
    <xf numFmtId="188" fontId="11" fillId="0" borderId="12" xfId="1" quotePrefix="1" applyNumberFormat="1" applyFont="1" applyFill="1" applyBorder="1" applyAlignment="1">
      <alignment horizontal="right" vertical="center"/>
    </xf>
    <xf numFmtId="1" fontId="11" fillId="0" borderId="12" xfId="0" applyNumberFormat="1" applyFont="1" applyBorder="1" applyAlignment="1">
      <alignment horizontal="center" vertical="center"/>
    </xf>
    <xf numFmtId="188" fontId="11" fillId="0" borderId="8" xfId="1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/>
    </xf>
    <xf numFmtId="43" fontId="11" fillId="0" borderId="19" xfId="1" applyFont="1" applyFill="1" applyBorder="1" applyAlignment="1">
      <alignment vertical="center"/>
    </xf>
    <xf numFmtId="49" fontId="11" fillId="0" borderId="26" xfId="2" applyNumberFormat="1" applyFont="1" applyBorder="1" applyAlignment="1">
      <alignment vertical="center"/>
    </xf>
    <xf numFmtId="49" fontId="11" fillId="0" borderId="29" xfId="2" applyNumberFormat="1" applyFont="1" applyBorder="1" applyAlignment="1">
      <alignment vertical="center"/>
    </xf>
    <xf numFmtId="43" fontId="11" fillId="0" borderId="11" xfId="1" applyFont="1" applyFill="1" applyBorder="1" applyAlignment="1">
      <alignment vertical="center"/>
    </xf>
    <xf numFmtId="3" fontId="12" fillId="0" borderId="12" xfId="0" applyNumberFormat="1" applyFont="1" applyBorder="1" applyAlignment="1">
      <alignment horizontal="right" vertical="center"/>
    </xf>
    <xf numFmtId="189" fontId="12" fillId="0" borderId="1" xfId="0" applyNumberFormat="1" applyFont="1" applyBorder="1" applyAlignment="1">
      <alignment horizontal="right" vertical="center"/>
    </xf>
    <xf numFmtId="49" fontId="11" fillId="0" borderId="12" xfId="0" applyNumberFormat="1" applyFont="1" applyBorder="1" applyAlignment="1">
      <alignment horizontal="left" vertical="center"/>
    </xf>
    <xf numFmtId="2" fontId="12" fillId="0" borderId="2" xfId="0" applyNumberFormat="1" applyFont="1" applyBorder="1" applyAlignment="1">
      <alignment horizontal="right" vertical="center"/>
    </xf>
    <xf numFmtId="43" fontId="12" fillId="0" borderId="39" xfId="1" applyFont="1" applyFill="1" applyBorder="1" applyAlignment="1">
      <alignment vertical="center"/>
    </xf>
    <xf numFmtId="43" fontId="11" fillId="0" borderId="1" xfId="1" applyFont="1" applyFill="1" applyBorder="1" applyAlignment="1">
      <alignment vertical="center"/>
    </xf>
    <xf numFmtId="43" fontId="11" fillId="0" borderId="20" xfId="1" applyFont="1" applyBorder="1" applyAlignment="1" applyProtection="1">
      <alignment vertical="center"/>
    </xf>
    <xf numFmtId="188" fontId="11" fillId="0" borderId="1" xfId="1" applyNumberFormat="1" applyFont="1" applyFill="1" applyBorder="1" applyAlignment="1">
      <alignment horizontal="right" vertical="center"/>
    </xf>
    <xf numFmtId="43" fontId="11" fillId="3" borderId="1" xfId="1" applyFont="1" applyFill="1" applyBorder="1" applyAlignment="1" applyProtection="1">
      <alignment vertical="top"/>
    </xf>
    <xf numFmtId="43" fontId="12" fillId="3" borderId="1" xfId="1" applyFont="1" applyFill="1" applyBorder="1" applyAlignment="1" applyProtection="1">
      <alignment vertical="top"/>
    </xf>
    <xf numFmtId="0" fontId="11" fillId="3" borderId="1" xfId="0" applyFont="1" applyFill="1" applyBorder="1" applyAlignment="1">
      <alignment vertical="top"/>
    </xf>
    <xf numFmtId="0" fontId="12" fillId="3" borderId="1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43" fontId="11" fillId="3" borderId="3" xfId="1" applyFont="1" applyFill="1" applyBorder="1" applyAlignment="1" applyProtection="1">
      <alignment vertical="center"/>
    </xf>
    <xf numFmtId="43" fontId="11" fillId="3" borderId="12" xfId="1" applyFont="1" applyFill="1" applyBorder="1" applyAlignment="1" applyProtection="1">
      <alignment vertical="center"/>
    </xf>
    <xf numFmtId="0" fontId="11" fillId="3" borderId="12" xfId="0" applyFont="1" applyFill="1" applyBorder="1" applyAlignment="1">
      <alignment vertical="center"/>
    </xf>
    <xf numFmtId="43" fontId="12" fillId="3" borderId="12" xfId="1" applyFont="1" applyFill="1" applyBorder="1" applyAlignment="1" applyProtection="1">
      <alignment vertical="center"/>
    </xf>
    <xf numFmtId="49" fontId="12" fillId="3" borderId="1" xfId="0" applyNumberFormat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3" fontId="8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8" fillId="3" borderId="0" xfId="0" applyFont="1" applyFill="1" applyAlignment="1">
      <alignment vertical="top"/>
    </xf>
    <xf numFmtId="0" fontId="10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190" fontId="12" fillId="3" borderId="1" xfId="1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3" fontId="12" fillId="3" borderId="24" xfId="1" applyFont="1" applyFill="1" applyBorder="1" applyAlignment="1" applyProtection="1">
      <alignment vertical="center"/>
    </xf>
    <xf numFmtId="190" fontId="12" fillId="3" borderId="12" xfId="1" applyNumberFormat="1" applyFont="1" applyFill="1" applyBorder="1" applyAlignment="1" applyProtection="1">
      <alignment horizontal="center" vertical="center"/>
    </xf>
    <xf numFmtId="43" fontId="11" fillId="3" borderId="12" xfId="1" applyFont="1" applyFill="1" applyBorder="1" applyAlignment="1" applyProtection="1">
      <alignment horizontal="center" vertical="center"/>
    </xf>
    <xf numFmtId="49" fontId="11" fillId="3" borderId="1" xfId="0" applyNumberFormat="1" applyFont="1" applyFill="1" applyBorder="1" applyAlignment="1">
      <alignment horizontal="left" vertical="center"/>
    </xf>
    <xf numFmtId="0" fontId="12" fillId="3" borderId="12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left" vertical="center"/>
    </xf>
    <xf numFmtId="43" fontId="12" fillId="3" borderId="32" xfId="1" applyFont="1" applyFill="1" applyBorder="1" applyAlignment="1" applyProtection="1">
      <alignment vertical="center"/>
    </xf>
    <xf numFmtId="0" fontId="11" fillId="0" borderId="0" xfId="5" applyFont="1" applyAlignment="1">
      <alignment horizontal="center" vertical="center"/>
    </xf>
    <xf numFmtId="0" fontId="12" fillId="3" borderId="2" xfId="0" applyFont="1" applyFill="1" applyBorder="1" applyAlignment="1">
      <alignment horizontal="right" vertical="center"/>
    </xf>
    <xf numFmtId="188" fontId="12" fillId="3" borderId="1" xfId="1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190" fontId="12" fillId="3" borderId="1" xfId="1" applyNumberFormat="1" applyFont="1" applyFill="1" applyBorder="1" applyAlignment="1" applyProtection="1">
      <alignment horizontal="center" vertical="top"/>
    </xf>
    <xf numFmtId="49" fontId="11" fillId="3" borderId="1" xfId="0" applyNumberFormat="1" applyFont="1" applyFill="1" applyBorder="1" applyAlignment="1">
      <alignment vertical="top" wrapText="1"/>
    </xf>
    <xf numFmtId="43" fontId="11" fillId="3" borderId="1" xfId="1" applyFont="1" applyFill="1" applyBorder="1" applyAlignment="1" applyProtection="1">
      <alignment horizontal="center" vertical="top"/>
    </xf>
    <xf numFmtId="190" fontId="11" fillId="3" borderId="1" xfId="1" applyNumberFormat="1" applyFont="1" applyFill="1" applyBorder="1" applyAlignment="1" applyProtection="1">
      <alignment horizontal="left" vertical="top"/>
    </xf>
    <xf numFmtId="49" fontId="11" fillId="3" borderId="1" xfId="0" applyNumberFormat="1" applyFont="1" applyFill="1" applyBorder="1" applyAlignment="1">
      <alignment horizontal="left" vertical="top" wrapText="1"/>
    </xf>
    <xf numFmtId="190" fontId="11" fillId="3" borderId="1" xfId="1" applyNumberFormat="1" applyFont="1" applyFill="1" applyBorder="1" applyAlignment="1" applyProtection="1">
      <alignment horizontal="left" vertical="center"/>
    </xf>
    <xf numFmtId="190" fontId="11" fillId="3" borderId="3" xfId="1" applyNumberFormat="1" applyFont="1" applyFill="1" applyBorder="1" applyAlignment="1" applyProtection="1">
      <alignment horizontal="left" vertical="center"/>
    </xf>
    <xf numFmtId="49" fontId="11" fillId="3" borderId="3" xfId="0" applyNumberFormat="1" applyFont="1" applyFill="1" applyBorder="1" applyAlignment="1">
      <alignment vertical="center"/>
    </xf>
    <xf numFmtId="43" fontId="11" fillId="3" borderId="3" xfId="1" applyFont="1" applyFill="1" applyBorder="1" applyAlignment="1" applyProtection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188" fontId="12" fillId="3" borderId="12" xfId="1" applyNumberFormat="1" applyFont="1" applyFill="1" applyBorder="1" applyAlignment="1" applyProtection="1">
      <alignment horizontal="center" vertical="center"/>
    </xf>
    <xf numFmtId="49" fontId="12" fillId="3" borderId="12" xfId="0" applyNumberFormat="1" applyFont="1" applyFill="1" applyBorder="1" applyAlignment="1">
      <alignment horizontal="left" vertical="center"/>
    </xf>
    <xf numFmtId="49" fontId="11" fillId="3" borderId="12" xfId="0" applyNumberFormat="1" applyFont="1" applyFill="1" applyBorder="1" applyAlignment="1">
      <alignment horizontal="left" vertical="center"/>
    </xf>
    <xf numFmtId="49" fontId="12" fillId="3" borderId="12" xfId="0" applyNumberFormat="1" applyFont="1" applyFill="1" applyBorder="1" applyAlignment="1">
      <alignment horizontal="center" vertical="center"/>
    </xf>
    <xf numFmtId="43" fontId="11" fillId="3" borderId="25" xfId="1" applyFont="1" applyFill="1" applyBorder="1" applyAlignment="1" applyProtection="1">
      <alignment vertical="center"/>
    </xf>
    <xf numFmtId="43" fontId="11" fillId="3" borderId="25" xfId="1" applyFont="1" applyFill="1" applyBorder="1" applyAlignment="1" applyProtection="1">
      <alignment horizontal="center" vertical="center"/>
    </xf>
    <xf numFmtId="43" fontId="12" fillId="3" borderId="25" xfId="1" applyFont="1" applyFill="1" applyBorder="1" applyAlignment="1" applyProtection="1">
      <alignment vertical="center"/>
    </xf>
    <xf numFmtId="0" fontId="11" fillId="3" borderId="25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vertical="center"/>
    </xf>
    <xf numFmtId="49" fontId="12" fillId="3" borderId="1" xfId="0" applyNumberFormat="1" applyFont="1" applyFill="1" applyBorder="1" applyAlignment="1">
      <alignment horizontal="left" vertical="center"/>
    </xf>
    <xf numFmtId="43" fontId="11" fillId="0" borderId="25" xfId="1" applyFont="1" applyBorder="1" applyAlignment="1" applyProtection="1">
      <alignment vertical="center"/>
    </xf>
    <xf numFmtId="0" fontId="11" fillId="0" borderId="25" xfId="0" applyFont="1" applyBorder="1" applyAlignment="1">
      <alignment vertical="center"/>
    </xf>
    <xf numFmtId="43" fontId="12" fillId="0" borderId="30" xfId="1" applyFont="1" applyBorder="1" applyAlignment="1" applyProtection="1">
      <alignment vertical="center"/>
    </xf>
    <xf numFmtId="43" fontId="11" fillId="0" borderId="25" xfId="1" applyFont="1" applyBorder="1" applyAlignment="1" applyProtection="1">
      <alignment horizontal="center" vertical="center"/>
    </xf>
    <xf numFmtId="190" fontId="12" fillId="0" borderId="25" xfId="1" applyNumberFormat="1" applyFont="1" applyBorder="1" applyAlignment="1" applyProtection="1">
      <alignment horizontal="center" vertical="center"/>
    </xf>
    <xf numFmtId="43" fontId="12" fillId="0" borderId="25" xfId="1" applyFont="1" applyFill="1" applyBorder="1" applyAlignment="1" applyProtection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2" fillId="3" borderId="12" xfId="0" applyNumberFormat="1" applyFont="1" applyFill="1" applyBorder="1" applyAlignment="1">
      <alignment vertical="center"/>
    </xf>
    <xf numFmtId="49" fontId="12" fillId="3" borderId="2" xfId="0" applyNumberFormat="1" applyFont="1" applyFill="1" applyBorder="1" applyAlignment="1">
      <alignment horizontal="left" vertical="center"/>
    </xf>
    <xf numFmtId="49" fontId="11" fillId="3" borderId="25" xfId="0" applyNumberFormat="1" applyFont="1" applyFill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49" fontId="11" fillId="0" borderId="1" xfId="131" applyNumberFormat="1" applyFont="1" applyBorder="1" applyAlignment="1">
      <alignment vertical="center"/>
    </xf>
    <xf numFmtId="49" fontId="12" fillId="0" borderId="1" xfId="1" applyNumberFormat="1" applyFont="1" applyFill="1" applyBorder="1" applyAlignment="1" applyProtection="1">
      <alignment horizontal="left" vertical="center"/>
    </xf>
    <xf numFmtId="49" fontId="11" fillId="0" borderId="1" xfId="1" applyNumberFormat="1" applyFont="1" applyBorder="1" applyAlignment="1" applyProtection="1">
      <alignment horizontal="center" vertical="center"/>
    </xf>
    <xf numFmtId="49" fontId="11" fillId="0" borderId="12" xfId="1" applyNumberFormat="1" applyFont="1" applyBorder="1" applyAlignment="1" applyProtection="1">
      <alignment horizontal="center" vertical="center"/>
    </xf>
    <xf numFmtId="0" fontId="76" fillId="0" borderId="1" xfId="0" applyFont="1" applyBorder="1" applyAlignment="1">
      <alignment horizontal="center" vertical="center"/>
    </xf>
    <xf numFmtId="43" fontId="11" fillId="0" borderId="19" xfId="1" applyFont="1" applyBorder="1" applyAlignment="1" applyProtection="1">
      <alignment horizontal="center" vertical="center"/>
    </xf>
    <xf numFmtId="49" fontId="11" fillId="2" borderId="1" xfId="1" applyNumberFormat="1" applyFont="1" applyFill="1" applyBorder="1" applyAlignment="1">
      <alignment horizontal="left" vertical="center"/>
    </xf>
    <xf numFmtId="43" fontId="11" fillId="2" borderId="19" xfId="1" applyFont="1" applyFill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79" fillId="0" borderId="12" xfId="0" applyFont="1" applyBorder="1" applyAlignment="1">
      <alignment vertical="center"/>
    </xf>
    <xf numFmtId="49" fontId="11" fillId="0" borderId="1" xfId="0" quotePrefix="1" applyNumberFormat="1" applyFont="1" applyBorder="1" applyAlignment="1">
      <alignment vertical="center"/>
    </xf>
    <xf numFmtId="49" fontId="79" fillId="0" borderId="12" xfId="0" applyNumberFormat="1" applyFont="1" applyBorder="1" applyAlignment="1">
      <alignment vertical="center"/>
    </xf>
    <xf numFmtId="190" fontId="11" fillId="0" borderId="1" xfId="1" applyNumberFormat="1" applyFont="1" applyFill="1" applyBorder="1" applyAlignment="1" applyProtection="1">
      <alignment horizontal="center" vertical="center"/>
    </xf>
    <xf numFmtId="49" fontId="12" fillId="0" borderId="12" xfId="0" applyNumberFormat="1" applyFont="1" applyBorder="1" applyAlignment="1">
      <alignment vertical="center"/>
    </xf>
    <xf numFmtId="43" fontId="12" fillId="0" borderId="0" xfId="1" applyFont="1" applyFill="1" applyBorder="1" applyAlignment="1" applyProtection="1">
      <alignment vertical="center"/>
    </xf>
    <xf numFmtId="3" fontId="11" fillId="0" borderId="0" xfId="0" applyNumberFormat="1" applyFont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3" fontId="11" fillId="0" borderId="1" xfId="1" applyFont="1" applyFill="1" applyBorder="1" applyAlignment="1" applyProtection="1">
      <alignment vertical="top"/>
    </xf>
    <xf numFmtId="43" fontId="11" fillId="0" borderId="1" xfId="1" applyFont="1" applyFill="1" applyBorder="1" applyAlignment="1" applyProtection="1">
      <alignment horizontal="center" vertical="top"/>
    </xf>
    <xf numFmtId="43" fontId="12" fillId="0" borderId="1" xfId="1" applyFont="1" applyFill="1" applyBorder="1" applyAlignment="1" applyProtection="1">
      <alignment vertical="top"/>
    </xf>
    <xf numFmtId="0" fontId="11" fillId="0" borderId="1" xfId="0" applyFont="1" applyBorder="1" applyAlignment="1">
      <alignment vertical="top"/>
    </xf>
    <xf numFmtId="43" fontId="11" fillId="0" borderId="12" xfId="0" applyNumberFormat="1" applyFont="1" applyBorder="1" applyAlignment="1">
      <alignment horizontal="center" vertical="center"/>
    </xf>
    <xf numFmtId="43" fontId="12" fillId="0" borderId="4" xfId="1" applyFont="1" applyFill="1" applyBorder="1" applyAlignment="1" applyProtection="1">
      <alignment vertical="center"/>
    </xf>
    <xf numFmtId="43" fontId="11" fillId="0" borderId="2" xfId="1" applyFont="1" applyFill="1" applyBorder="1" applyAlignment="1" applyProtection="1">
      <alignment horizontal="center" vertical="center"/>
    </xf>
    <xf numFmtId="49" fontId="12" fillId="0" borderId="1" xfId="0" applyNumberFormat="1" applyFont="1" applyBorder="1" applyAlignment="1">
      <alignment vertical="center"/>
    </xf>
    <xf numFmtId="0" fontId="79" fillId="0" borderId="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11" fillId="0" borderId="25" xfId="1" applyFont="1" applyFill="1" applyBorder="1" applyAlignment="1" applyProtection="1">
      <alignment horizontal="center" vertical="center"/>
    </xf>
    <xf numFmtId="43" fontId="11" fillId="0" borderId="25" xfId="1" applyFont="1" applyFill="1" applyBorder="1" applyAlignment="1" applyProtection="1">
      <alignment vertical="center"/>
    </xf>
    <xf numFmtId="0" fontId="8" fillId="3" borderId="0" xfId="421" applyFont="1" applyFill="1" applyAlignment="1">
      <alignment vertical="center"/>
    </xf>
    <xf numFmtId="43" fontId="11" fillId="0" borderId="12" xfId="1" applyFont="1" applyFill="1" applyBorder="1" applyAlignment="1" applyProtection="1">
      <alignment horizontal="right" vertical="center"/>
    </xf>
    <xf numFmtId="43" fontId="11" fillId="0" borderId="1" xfId="1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vertical="center"/>
    </xf>
    <xf numFmtId="190" fontId="12" fillId="0" borderId="1" xfId="1" applyNumberFormat="1" applyFont="1" applyFill="1" applyBorder="1" applyAlignment="1" applyProtection="1">
      <alignment horizontal="center" vertical="center"/>
    </xf>
    <xf numFmtId="190" fontId="12" fillId="0" borderId="12" xfId="1" applyNumberFormat="1" applyFont="1" applyFill="1" applyBorder="1" applyAlignment="1" applyProtection="1">
      <alignment horizontal="center" vertical="center"/>
    </xf>
    <xf numFmtId="43" fontId="11" fillId="0" borderId="12" xfId="1" applyFont="1" applyFill="1" applyBorder="1" applyAlignment="1">
      <alignment horizontal="center" vertical="center"/>
    </xf>
    <xf numFmtId="43" fontId="11" fillId="0" borderId="26" xfId="1" applyFont="1" applyFill="1" applyBorder="1" applyAlignment="1">
      <alignment vertical="center"/>
    </xf>
    <xf numFmtId="190" fontId="11" fillId="0" borderId="12" xfId="1" applyNumberFormat="1" applyFont="1" applyFill="1" applyBorder="1" applyAlignment="1" applyProtection="1">
      <alignment horizontal="center" vertical="center"/>
    </xf>
    <xf numFmtId="43" fontId="12" fillId="0" borderId="2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horizontal="center" vertical="center"/>
    </xf>
    <xf numFmtId="43" fontId="8" fillId="0" borderId="0" xfId="0" applyNumberFormat="1" applyFont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left" vertical="top" wrapText="1"/>
    </xf>
    <xf numFmtId="0" fontId="8" fillId="0" borderId="0" xfId="0" applyFont="1" applyAlignment="1">
      <alignment vertical="top"/>
    </xf>
    <xf numFmtId="49" fontId="11" fillId="0" borderId="12" xfId="0" quotePrefix="1" applyNumberFormat="1" applyFont="1" applyBorder="1" applyAlignment="1">
      <alignment vertical="center"/>
    </xf>
    <xf numFmtId="49" fontId="11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43" fontId="11" fillId="0" borderId="1" xfId="0" applyNumberFormat="1" applyFont="1" applyBorder="1" applyAlignment="1">
      <alignment horizontal="center" vertical="center"/>
    </xf>
    <xf numFmtId="43" fontId="11" fillId="0" borderId="1" xfId="1" applyFont="1" applyFill="1" applyBorder="1" applyAlignment="1" applyProtection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131" applyFont="1" applyBorder="1" applyAlignment="1">
      <alignment horizontal="center" vertical="center"/>
    </xf>
    <xf numFmtId="4" fontId="11" fillId="3" borderId="1" xfId="0" applyNumberFormat="1" applyFont="1" applyFill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" fontId="11" fillId="3" borderId="12" xfId="0" applyNumberFormat="1" applyFont="1" applyFill="1" applyBorder="1" applyAlignment="1">
      <alignment vertical="center"/>
    </xf>
    <xf numFmtId="4" fontId="12" fillId="3" borderId="1" xfId="1" applyNumberFormat="1" applyFont="1" applyFill="1" applyBorder="1" applyAlignment="1" applyProtection="1">
      <alignment horizontal="center" vertical="center"/>
    </xf>
    <xf numFmtId="189" fontId="12" fillId="3" borderId="1" xfId="1" applyNumberFormat="1" applyFont="1" applyFill="1" applyBorder="1" applyAlignment="1" applyProtection="1">
      <alignment horizontal="center" vertical="center"/>
    </xf>
    <xf numFmtId="189" fontId="12" fillId="3" borderId="12" xfId="1" applyNumberFormat="1" applyFont="1" applyFill="1" applyBorder="1" applyAlignment="1" applyProtection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12" xfId="0" applyNumberFormat="1" applyFont="1" applyBorder="1" applyAlignment="1">
      <alignment horizontal="center" vertical="center"/>
    </xf>
    <xf numFmtId="189" fontId="12" fillId="0" borderId="1" xfId="1" applyNumberFormat="1" applyFont="1" applyFill="1" applyBorder="1" applyAlignment="1">
      <alignment horizontal="center" vertical="center"/>
    </xf>
    <xf numFmtId="4" fontId="12" fillId="0" borderId="12" xfId="1" applyNumberFormat="1" applyFont="1" applyFill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189" fontId="12" fillId="0" borderId="1" xfId="1" applyNumberFormat="1" applyFont="1" applyFill="1" applyBorder="1" applyAlignment="1" applyProtection="1">
      <alignment horizontal="center" vertical="center"/>
    </xf>
    <xf numFmtId="49" fontId="12" fillId="0" borderId="1" xfId="131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9" fontId="12" fillId="0" borderId="12" xfId="131" applyNumberFormat="1" applyFont="1" applyBorder="1" applyAlignment="1">
      <alignment horizontal="center" vertical="center"/>
    </xf>
    <xf numFmtId="188" fontId="11" fillId="0" borderId="12" xfId="1" applyNumberFormat="1" applyFont="1" applyFill="1" applyBorder="1" applyAlignment="1">
      <alignment horizontal="right" vertical="center"/>
    </xf>
    <xf numFmtId="0" fontId="11" fillId="0" borderId="12" xfId="131" applyFont="1" applyBorder="1" applyAlignment="1">
      <alignment horizontal="center" vertical="center"/>
    </xf>
    <xf numFmtId="189" fontId="12" fillId="0" borderId="12" xfId="1" applyNumberFormat="1" applyFont="1" applyFill="1" applyBorder="1" applyAlignment="1" applyProtection="1">
      <alignment horizontal="center" vertical="center"/>
    </xf>
    <xf numFmtId="49" fontId="12" fillId="0" borderId="1" xfId="131" applyNumberFormat="1" applyFont="1" applyBorder="1" applyAlignment="1">
      <alignment horizontal="left" vertical="center"/>
    </xf>
    <xf numFmtId="49" fontId="11" fillId="0" borderId="12" xfId="131" applyNumberFormat="1" applyFont="1" applyBorder="1" applyAlignment="1">
      <alignment vertical="center"/>
    </xf>
    <xf numFmtId="49" fontId="12" fillId="0" borderId="12" xfId="131" applyNumberFormat="1" applyFont="1" applyBorder="1" applyAlignment="1">
      <alignment vertical="center"/>
    </xf>
    <xf numFmtId="190" fontId="11" fillId="0" borderId="1" xfId="1" applyNumberFormat="1" applyFont="1" applyFill="1" applyBorder="1" applyAlignment="1">
      <alignment horizontal="right" vertical="center"/>
    </xf>
    <xf numFmtId="49" fontId="12" fillId="0" borderId="1" xfId="131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" fontId="11" fillId="3" borderId="1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2" fillId="3" borderId="12" xfId="0" applyNumberFormat="1" applyFont="1" applyFill="1" applyBorder="1" applyAlignment="1">
      <alignment horizontal="center" vertical="center"/>
    </xf>
    <xf numFmtId="4" fontId="11" fillId="3" borderId="12" xfId="0" applyNumberFormat="1" applyFont="1" applyFill="1" applyBorder="1" applyAlignment="1">
      <alignment horizontal="center" vertical="center"/>
    </xf>
    <xf numFmtId="189" fontId="12" fillId="3" borderId="12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189" fontId="12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11" fillId="0" borderId="1" xfId="2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43" fontId="11" fillId="0" borderId="20" xfId="1" applyFont="1" applyFill="1" applyBorder="1" applyAlignment="1">
      <alignment horizontal="right" vertical="center"/>
    </xf>
    <xf numFmtId="43" fontId="12" fillId="0" borderId="30" xfId="1" applyFont="1" applyFill="1" applyBorder="1" applyAlignment="1" applyProtection="1">
      <alignment vertical="center"/>
    </xf>
    <xf numFmtId="43" fontId="12" fillId="0" borderId="30" xfId="1" applyFont="1" applyFill="1" applyBorder="1" applyAlignment="1" applyProtection="1"/>
    <xf numFmtId="4" fontId="12" fillId="0" borderId="1" xfId="1" applyNumberFormat="1" applyFont="1" applyFill="1" applyBorder="1" applyAlignment="1" applyProtection="1">
      <alignment horizontal="center" vertical="center"/>
    </xf>
    <xf numFmtId="0" fontId="81" fillId="3" borderId="0" xfId="0" applyFont="1" applyFill="1" applyAlignment="1">
      <alignment vertical="center"/>
    </xf>
    <xf numFmtId="43" fontId="12" fillId="3" borderId="30" xfId="1" applyFont="1" applyFill="1" applyBorder="1" applyAlignment="1" applyProtection="1">
      <alignment vertical="center"/>
    </xf>
    <xf numFmtId="0" fontId="10" fillId="0" borderId="20" xfId="5" applyFont="1" applyBorder="1"/>
    <xf numFmtId="0" fontId="10" fillId="0" borderId="9" xfId="5" applyFont="1" applyBorder="1"/>
    <xf numFmtId="0" fontId="10" fillId="0" borderId="14" xfId="5" applyFont="1" applyBorder="1"/>
    <xf numFmtId="0" fontId="10" fillId="0" borderId="21" xfId="5" applyFont="1" applyBorder="1"/>
    <xf numFmtId="43" fontId="11" fillId="0" borderId="23" xfId="1" applyFont="1" applyFill="1" applyBorder="1" applyAlignment="1" applyProtection="1">
      <alignment vertical="center"/>
    </xf>
    <xf numFmtId="49" fontId="12" fillId="0" borderId="12" xfId="0" applyNumberFormat="1" applyFont="1" applyBorder="1" applyAlignment="1">
      <alignment horizontal="left" vertical="center"/>
    </xf>
    <xf numFmtId="0" fontId="11" fillId="0" borderId="25" xfId="0" applyFont="1" applyBorder="1" applyAlignment="1">
      <alignment horizontal="center" vertical="center"/>
    </xf>
    <xf numFmtId="0" fontId="12" fillId="0" borderId="37" xfId="5" applyFont="1" applyBorder="1"/>
    <xf numFmtId="43" fontId="11" fillId="0" borderId="12" xfId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7" fillId="0" borderId="1" xfId="0" applyFont="1" applyBorder="1" applyAlignment="1">
      <alignment horizontal="left" vertical="center"/>
    </xf>
    <xf numFmtId="4" fontId="12" fillId="0" borderId="12" xfId="1" applyNumberFormat="1" applyFont="1" applyFill="1" applyBorder="1" applyAlignment="1" applyProtection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25" xfId="0" applyNumberFormat="1" applyFont="1" applyBorder="1" applyAlignment="1">
      <alignment horizontal="center" vertical="center"/>
    </xf>
    <xf numFmtId="4" fontId="12" fillId="3" borderId="3" xfId="1" applyNumberFormat="1" applyFont="1" applyFill="1" applyBorder="1" applyAlignment="1" applyProtection="1">
      <alignment horizontal="center" vertical="center"/>
    </xf>
    <xf numFmtId="49" fontId="11" fillId="3" borderId="12" xfId="131" applyNumberFormat="1" applyFont="1" applyFill="1" applyBorder="1" applyAlignment="1">
      <alignment vertical="center"/>
    </xf>
    <xf numFmtId="0" fontId="11" fillId="0" borderId="0" xfId="0" applyFont="1" applyAlignment="1">
      <alignment horizontal="left" vertical="center"/>
    </xf>
    <xf numFmtId="43" fontId="12" fillId="0" borderId="30" xfId="1" applyFont="1" applyFill="1" applyBorder="1" applyAlignment="1">
      <alignment vertical="center"/>
    </xf>
    <xf numFmtId="0" fontId="11" fillId="0" borderId="8" xfId="5" applyFont="1" applyBorder="1" applyAlignment="1">
      <alignment vertical="center"/>
    </xf>
    <xf numFmtId="0" fontId="12" fillId="0" borderId="8" xfId="5" applyFont="1" applyBorder="1" applyAlignment="1">
      <alignment vertical="top"/>
    </xf>
    <xf numFmtId="0" fontId="11" fillId="0" borderId="8" xfId="5" applyFont="1" applyBorder="1" applyAlignment="1">
      <alignment vertical="top"/>
    </xf>
    <xf numFmtId="0" fontId="12" fillId="0" borderId="9" xfId="5" applyFont="1" applyBorder="1" applyAlignment="1">
      <alignment vertical="top"/>
    </xf>
    <xf numFmtId="0" fontId="11" fillId="0" borderId="9" xfId="5" applyFont="1" applyBorder="1" applyAlignment="1">
      <alignment vertical="top"/>
    </xf>
    <xf numFmtId="0" fontId="12" fillId="0" borderId="0" xfId="5" applyFont="1" applyAlignment="1">
      <alignment vertical="top"/>
    </xf>
    <xf numFmtId="0" fontId="14" fillId="0" borderId="0" xfId="5" applyFont="1" applyAlignment="1">
      <alignment vertical="top"/>
    </xf>
    <xf numFmtId="0" fontId="11" fillId="0" borderId="9" xfId="0" applyFont="1" applyBorder="1" applyAlignment="1">
      <alignment horizontal="left" vertical="center"/>
    </xf>
    <xf numFmtId="43" fontId="12" fillId="0" borderId="16" xfId="5" applyNumberFormat="1" applyFont="1" applyBorder="1" applyAlignment="1">
      <alignment vertical="center"/>
    </xf>
    <xf numFmtId="43" fontId="11" fillId="0" borderId="65" xfId="5" applyNumberFormat="1" applyFont="1" applyBorder="1" applyAlignment="1">
      <alignment vertical="center"/>
    </xf>
    <xf numFmtId="0" fontId="12" fillId="0" borderId="21" xfId="5" applyFont="1" applyBorder="1" applyAlignment="1">
      <alignment vertical="top"/>
    </xf>
    <xf numFmtId="0" fontId="11" fillId="0" borderId="21" xfId="5" applyFont="1" applyBorder="1" applyAlignment="1">
      <alignment horizontal="right" vertical="center"/>
    </xf>
    <xf numFmtId="0" fontId="11" fillId="0" borderId="0" xfId="5" applyFont="1" applyAlignment="1">
      <alignment vertical="top"/>
    </xf>
    <xf numFmtId="0" fontId="11" fillId="0" borderId="9" xfId="5" applyFont="1" applyBorder="1" applyAlignment="1">
      <alignment horizontal="center" vertical="center"/>
    </xf>
    <xf numFmtId="0" fontId="11" fillId="0" borderId="0" xfId="5" applyFont="1" applyAlignment="1">
      <alignment horizontal="right" vertical="top"/>
    </xf>
    <xf numFmtId="0" fontId="75" fillId="0" borderId="26" xfId="5" applyFont="1" applyBorder="1"/>
    <xf numFmtId="0" fontId="10" fillId="0" borderId="29" xfId="5" applyFont="1" applyBorder="1"/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vertical="top"/>
    </xf>
    <xf numFmtId="43" fontId="11" fillId="0" borderId="26" xfId="1" applyFont="1" applyFill="1" applyBorder="1" applyAlignment="1">
      <alignment horizontal="right" vertical="center"/>
    </xf>
    <xf numFmtId="43" fontId="11" fillId="0" borderId="12" xfId="1" applyFont="1" applyFill="1" applyBorder="1" applyAlignment="1" applyProtection="1">
      <alignment horizontal="center" vertical="top"/>
    </xf>
    <xf numFmtId="43" fontId="11" fillId="0" borderId="12" xfId="1" applyFont="1" applyFill="1" applyBorder="1" applyAlignment="1" applyProtection="1">
      <alignment vertical="top"/>
    </xf>
    <xf numFmtId="43" fontId="12" fillId="0" borderId="12" xfId="1" applyFont="1" applyFill="1" applyBorder="1" applyAlignment="1" applyProtection="1">
      <alignment vertical="top"/>
    </xf>
    <xf numFmtId="0" fontId="11" fillId="0" borderId="12" xfId="0" applyFont="1" applyBorder="1" applyAlignment="1">
      <alignment vertical="top"/>
    </xf>
    <xf numFmtId="43" fontId="11" fillId="0" borderId="23" xfId="1" applyFont="1" applyFill="1" applyBorder="1" applyAlignment="1" applyProtection="1">
      <alignment horizontal="center" vertical="center"/>
    </xf>
    <xf numFmtId="43" fontId="11" fillId="0" borderId="12" xfId="1" applyFont="1" applyFill="1" applyBorder="1" applyAlignment="1" applyProtection="1">
      <alignment horizontal="left" vertical="center"/>
    </xf>
    <xf numFmtId="4" fontId="12" fillId="0" borderId="25" xfId="1" applyNumberFormat="1" applyFont="1" applyFill="1" applyBorder="1" applyAlignment="1" applyProtection="1">
      <alignment horizontal="center" vertical="center"/>
    </xf>
    <xf numFmtId="0" fontId="11" fillId="0" borderId="25" xfId="0" applyFont="1" applyBorder="1" applyAlignment="1">
      <alignment horizontal="left" vertical="center"/>
    </xf>
    <xf numFmtId="4" fontId="11" fillId="0" borderId="23" xfId="0" applyNumberFormat="1" applyFont="1" applyBorder="1" applyAlignment="1">
      <alignment horizontal="center" vertical="center"/>
    </xf>
    <xf numFmtId="188" fontId="11" fillId="0" borderId="25" xfId="1" applyNumberFormat="1" applyFont="1" applyFill="1" applyBorder="1" applyAlignment="1" applyProtection="1">
      <alignment vertical="center"/>
    </xf>
    <xf numFmtId="43" fontId="12" fillId="0" borderId="23" xfId="1" applyFont="1" applyFill="1" applyBorder="1" applyAlignment="1" applyProtection="1">
      <alignment horizontal="center" vertical="center"/>
    </xf>
    <xf numFmtId="43" fontId="11" fillId="2" borderId="1" xfId="1" quotePrefix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 applyProtection="1">
      <alignment horizontal="center" vertical="center"/>
    </xf>
    <xf numFmtId="0" fontId="11" fillId="0" borderId="12" xfId="0" quotePrefix="1" applyFont="1" applyBorder="1" applyAlignment="1">
      <alignment vertical="center"/>
    </xf>
    <xf numFmtId="190" fontId="11" fillId="3" borderId="25" xfId="1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3" fontId="8" fillId="0" borderId="0" xfId="0" applyNumberFormat="1" applyFont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3" fontId="11" fillId="0" borderId="27" xfId="1" applyFont="1" applyBorder="1" applyAlignment="1" applyProtection="1">
      <alignment horizontal="center" vertical="top"/>
    </xf>
    <xf numFmtId="0" fontId="11" fillId="0" borderId="51" xfId="0" applyFont="1" applyBorder="1" applyAlignment="1">
      <alignment horizontal="center" vertical="top"/>
    </xf>
    <xf numFmtId="0" fontId="11" fillId="0" borderId="28" xfId="0" applyFont="1" applyBorder="1" applyAlignment="1">
      <alignment horizontal="center" vertical="top"/>
    </xf>
    <xf numFmtId="190" fontId="12" fillId="0" borderId="16" xfId="1" applyNumberFormat="1" applyFont="1" applyBorder="1" applyAlignment="1" applyProtection="1">
      <alignment horizontal="center" vertical="top"/>
    </xf>
    <xf numFmtId="43" fontId="12" fillId="0" borderId="18" xfId="1" applyFont="1" applyBorder="1" applyAlignment="1" applyProtection="1">
      <alignment vertical="top"/>
    </xf>
    <xf numFmtId="0" fontId="11" fillId="0" borderId="56" xfId="0" applyFont="1" applyBorder="1" applyAlignment="1">
      <alignment vertical="top"/>
    </xf>
    <xf numFmtId="0" fontId="10" fillId="0" borderId="0" xfId="0" applyFont="1" applyAlignment="1">
      <alignment vertical="top"/>
    </xf>
    <xf numFmtId="43" fontId="8" fillId="0" borderId="0" xfId="1" applyFont="1" applyAlignment="1" applyProtection="1">
      <alignment vertical="top"/>
    </xf>
    <xf numFmtId="0" fontId="9" fillId="0" borderId="0" xfId="0" applyFont="1" applyAlignment="1">
      <alignment vertical="top"/>
    </xf>
    <xf numFmtId="0" fontId="13" fillId="0" borderId="0" xfId="5" applyFont="1" applyAlignment="1">
      <alignment vertical="top"/>
    </xf>
    <xf numFmtId="0" fontId="7" fillId="0" borderId="0" xfId="5" applyFont="1" applyAlignment="1">
      <alignment vertical="top"/>
    </xf>
    <xf numFmtId="0" fontId="11" fillId="0" borderId="8" xfId="5" quotePrefix="1" applyFont="1" applyBorder="1" applyAlignment="1">
      <alignment vertical="top"/>
    </xf>
    <xf numFmtId="43" fontId="11" fillId="0" borderId="25" xfId="1" applyFont="1" applyFill="1" applyBorder="1" applyAlignment="1" applyProtection="1">
      <alignment horizontal="right" vertical="center"/>
    </xf>
    <xf numFmtId="0" fontId="12" fillId="0" borderId="8" xfId="5" applyFont="1" applyBorder="1" applyAlignment="1">
      <alignment vertical="center"/>
    </xf>
    <xf numFmtId="0" fontId="12" fillId="0" borderId="3" xfId="1" applyNumberFormat="1" applyFont="1" applyFill="1" applyBorder="1" applyAlignment="1" applyProtection="1">
      <alignment horizontal="center" vertical="center"/>
    </xf>
    <xf numFmtId="0" fontId="79" fillId="0" borderId="12" xfId="0" applyFont="1" applyBorder="1" applyAlignment="1">
      <alignment horizontal="left" vertical="center"/>
    </xf>
    <xf numFmtId="49" fontId="79" fillId="0" borderId="1" xfId="0" applyNumberFormat="1" applyFont="1" applyBorder="1" applyAlignment="1">
      <alignment vertical="center"/>
    </xf>
    <xf numFmtId="43" fontId="11" fillId="0" borderId="17" xfId="1" applyFont="1" applyFill="1" applyBorder="1" applyAlignment="1">
      <alignment vertical="center"/>
    </xf>
    <xf numFmtId="4" fontId="12" fillId="3" borderId="1" xfId="1" applyNumberFormat="1" applyFont="1" applyFill="1" applyBorder="1" applyAlignment="1" applyProtection="1">
      <alignment horizontal="center" vertical="top"/>
    </xf>
    <xf numFmtId="43" fontId="12" fillId="2" borderId="3" xfId="1" applyFont="1" applyFill="1" applyBorder="1" applyAlignment="1">
      <alignment vertical="center"/>
    </xf>
    <xf numFmtId="49" fontId="11" fillId="0" borderId="12" xfId="0" applyNumberFormat="1" applyFont="1" applyBorder="1" applyAlignment="1">
      <alignment vertical="top" wrapText="1"/>
    </xf>
    <xf numFmtId="0" fontId="11" fillId="0" borderId="1" xfId="0" quotePrefix="1" applyFont="1" applyBorder="1" applyAlignment="1">
      <alignment vertical="center"/>
    </xf>
    <xf numFmtId="49" fontId="11" fillId="0" borderId="23" xfId="0" applyNumberFormat="1" applyFont="1" applyBorder="1" applyAlignment="1">
      <alignment vertical="center"/>
    </xf>
    <xf numFmtId="49" fontId="12" fillId="0" borderId="12" xfId="131" applyNumberFormat="1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top"/>
    </xf>
    <xf numFmtId="0" fontId="12" fillId="0" borderId="1" xfId="0" applyFont="1" applyBorder="1" applyAlignment="1">
      <alignment horizontal="right" vertical="center"/>
    </xf>
    <xf numFmtId="43" fontId="17" fillId="0" borderId="1" xfId="1" applyFont="1" applyFill="1" applyBorder="1" applyAlignment="1" applyProtection="1">
      <alignment vertical="center"/>
    </xf>
    <xf numFmtId="43" fontId="17" fillId="0" borderId="1" xfId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vertical="center"/>
    </xf>
    <xf numFmtId="49" fontId="12" fillId="0" borderId="3" xfId="131" applyNumberFormat="1" applyFont="1" applyBorder="1" applyAlignment="1">
      <alignment horizontal="center" vertical="center"/>
    </xf>
    <xf numFmtId="188" fontId="11" fillId="0" borderId="3" xfId="1" applyNumberFormat="1" applyFont="1" applyFill="1" applyBorder="1" applyAlignment="1">
      <alignment horizontal="right" vertical="center"/>
    </xf>
    <xf numFmtId="0" fontId="11" fillId="0" borderId="3" xfId="131" applyFont="1" applyBorder="1" applyAlignment="1">
      <alignment horizontal="center" vertical="center"/>
    </xf>
    <xf numFmtId="43" fontId="12" fillId="0" borderId="66" xfId="1" applyFont="1" applyFill="1" applyBorder="1" applyAlignment="1" applyProtection="1">
      <alignment vertical="center"/>
    </xf>
    <xf numFmtId="49" fontId="18" fillId="0" borderId="12" xfId="0" applyNumberFormat="1" applyFont="1" applyBorder="1" applyAlignment="1">
      <alignment horizontal="center" vertical="center"/>
    </xf>
    <xf numFmtId="4" fontId="11" fillId="0" borderId="1" xfId="421" applyNumberFormat="1" applyFont="1" applyBorder="1" applyAlignment="1">
      <alignment horizontal="center" vertical="center"/>
    </xf>
    <xf numFmtId="49" fontId="11" fillId="0" borderId="1" xfId="421" applyNumberFormat="1" applyFont="1" applyBorder="1" applyAlignment="1">
      <alignment vertical="center"/>
    </xf>
    <xf numFmtId="0" fontId="11" fillId="0" borderId="1" xfId="421" applyFont="1" applyBorder="1" applyAlignment="1">
      <alignment vertical="center"/>
    </xf>
    <xf numFmtId="43" fontId="12" fillId="0" borderId="1" xfId="1" applyFont="1" applyFill="1" applyBorder="1" applyAlignment="1" applyProtection="1"/>
    <xf numFmtId="0" fontId="12" fillId="0" borderId="3" xfId="0" applyFont="1" applyBorder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horizontal="center" vertical="top"/>
    </xf>
    <xf numFmtId="49" fontId="79" fillId="0" borderId="1" xfId="0" quotePrefix="1" applyNumberFormat="1" applyFont="1" applyBorder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3" fontId="12" fillId="0" borderId="4" xfId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vertical="center"/>
    </xf>
    <xf numFmtId="0" fontId="11" fillId="0" borderId="19" xfId="5" applyFont="1" applyBorder="1" applyAlignment="1">
      <alignment horizontal="center" vertical="top"/>
    </xf>
    <xf numFmtId="0" fontId="11" fillId="0" borderId="20" xfId="5" applyFont="1" applyBorder="1" applyAlignment="1">
      <alignment horizontal="center" vertical="top"/>
    </xf>
    <xf numFmtId="0" fontId="11" fillId="0" borderId="20" xfId="5" applyFont="1" applyBorder="1" applyAlignment="1">
      <alignment horizontal="left" vertical="top"/>
    </xf>
    <xf numFmtId="0" fontId="11" fillId="0" borderId="9" xfId="5" applyFont="1" applyBorder="1" applyAlignment="1">
      <alignment horizontal="left" vertical="top"/>
    </xf>
    <xf numFmtId="0" fontId="11" fillId="0" borderId="19" xfId="5" applyFont="1" applyBorder="1" applyAlignment="1">
      <alignment horizontal="left" vertical="top"/>
    </xf>
    <xf numFmtId="4" fontId="11" fillId="0" borderId="20" xfId="5" applyNumberFormat="1" applyFont="1" applyBorder="1" applyAlignment="1">
      <alignment horizontal="center" vertical="top"/>
    </xf>
    <xf numFmtId="4" fontId="11" fillId="0" borderId="9" xfId="5" applyNumberFormat="1" applyFont="1" applyBorder="1" applyAlignment="1">
      <alignment horizontal="center" vertical="top"/>
    </xf>
    <xf numFmtId="4" fontId="11" fillId="0" borderId="19" xfId="5" applyNumberFormat="1" applyFont="1" applyBorder="1" applyAlignment="1">
      <alignment horizontal="center" vertical="top"/>
    </xf>
    <xf numFmtId="43" fontId="12" fillId="0" borderId="20" xfId="1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11" fillId="0" borderId="26" xfId="0" applyFont="1" applyBorder="1" applyAlignment="1">
      <alignment horizontal="left" vertical="top"/>
    </xf>
    <xf numFmtId="43" fontId="11" fillId="0" borderId="8" xfId="1" applyFont="1" applyBorder="1" applyAlignment="1" applyProtection="1">
      <alignment horizontal="center" vertical="top"/>
    </xf>
    <xf numFmtId="0" fontId="11" fillId="0" borderId="29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43" fontId="11" fillId="0" borderId="26" xfId="1" applyFont="1" applyBorder="1" applyAlignment="1" applyProtection="1">
      <alignment horizontal="center" vertical="top"/>
    </xf>
    <xf numFmtId="43" fontId="11" fillId="0" borderId="29" xfId="1" applyFont="1" applyBorder="1" applyAlignment="1" applyProtection="1">
      <alignment horizontal="center" vertical="top"/>
    </xf>
    <xf numFmtId="0" fontId="11" fillId="0" borderId="26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horizontal="left" vertical="top"/>
    </xf>
    <xf numFmtId="43" fontId="11" fillId="0" borderId="21" xfId="1" applyFont="1" applyBorder="1" applyAlignment="1" applyProtection="1">
      <alignment horizontal="center" vertical="top"/>
    </xf>
    <xf numFmtId="0" fontId="11" fillId="0" borderId="15" xfId="0" applyFont="1" applyBorder="1" applyAlignment="1">
      <alignment horizontal="center" vertical="top"/>
    </xf>
    <xf numFmtId="0" fontId="11" fillId="0" borderId="21" xfId="0" applyFont="1" applyBorder="1" applyAlignment="1">
      <alignment horizontal="center" vertical="top"/>
    </xf>
    <xf numFmtId="43" fontId="11" fillId="0" borderId="14" xfId="1" applyFont="1" applyBorder="1" applyAlignment="1" applyProtection="1">
      <alignment horizontal="center" vertical="top"/>
    </xf>
    <xf numFmtId="43" fontId="11" fillId="0" borderId="15" xfId="1" applyFont="1" applyBorder="1" applyAlignment="1" applyProtection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2" fillId="0" borderId="0" xfId="5" applyFont="1" applyAlignment="1">
      <alignment horizontal="center"/>
    </xf>
    <xf numFmtId="187" fontId="12" fillId="0" borderId="0" xfId="5" applyNumberFormat="1" applyFont="1"/>
    <xf numFmtId="0" fontId="11" fillId="0" borderId="9" xfId="5" applyFont="1" applyBorder="1" applyAlignment="1">
      <alignment horizontal="center" vertical="top"/>
    </xf>
    <xf numFmtId="43" fontId="11" fillId="0" borderId="9" xfId="1" applyFont="1" applyBorder="1" applyAlignment="1">
      <alignment horizontal="center" vertical="top"/>
    </xf>
    <xf numFmtId="43" fontId="11" fillId="0" borderId="19" xfId="1" applyFont="1" applyBorder="1" applyAlignment="1">
      <alignment horizontal="center" vertical="top"/>
    </xf>
    <xf numFmtId="9" fontId="11" fillId="0" borderId="20" xfId="308" applyFont="1" applyBorder="1" applyAlignment="1">
      <alignment horizontal="center" vertical="top"/>
    </xf>
    <xf numFmtId="9" fontId="11" fillId="0" borderId="9" xfId="308" applyFont="1" applyBorder="1" applyAlignment="1">
      <alignment horizontal="center" vertical="top"/>
    </xf>
    <xf numFmtId="9" fontId="11" fillId="0" borderId="19" xfId="308" applyFont="1" applyBorder="1" applyAlignment="1">
      <alignment horizontal="center" vertical="top"/>
    </xf>
    <xf numFmtId="43" fontId="11" fillId="0" borderId="20" xfId="1" applyFont="1" applyBorder="1" applyAlignment="1">
      <alignment horizontal="center" vertical="top"/>
    </xf>
    <xf numFmtId="0" fontId="12" fillId="0" borderId="0" xfId="5" applyFont="1" applyAlignment="1">
      <alignment horizontal="right" vertical="top"/>
    </xf>
    <xf numFmtId="0" fontId="11" fillId="0" borderId="0" xfId="5" applyFont="1" applyAlignment="1">
      <alignment horizontal="center" vertical="top"/>
    </xf>
    <xf numFmtId="4" fontId="11" fillId="0" borderId="57" xfId="0" applyNumberFormat="1" applyFont="1" applyBorder="1" applyAlignment="1">
      <alignment vertical="center"/>
    </xf>
    <xf numFmtId="0" fontId="12" fillId="0" borderId="57" xfId="0" applyFont="1" applyBorder="1" applyAlignment="1">
      <alignment horizontal="center" vertical="center"/>
    </xf>
    <xf numFmtId="43" fontId="11" fillId="0" borderId="57" xfId="1" applyFont="1" applyFill="1" applyBorder="1" applyAlignment="1" applyProtection="1">
      <alignment vertical="center"/>
    </xf>
    <xf numFmtId="43" fontId="11" fillId="0" borderId="57" xfId="1" applyFont="1" applyFill="1" applyBorder="1" applyAlignment="1" applyProtection="1">
      <alignment horizontal="center" vertical="center"/>
    </xf>
    <xf numFmtId="0" fontId="11" fillId="0" borderId="57" xfId="0" applyFont="1" applyBorder="1" applyAlignment="1">
      <alignment vertical="center"/>
    </xf>
    <xf numFmtId="4" fontId="11" fillId="3" borderId="57" xfId="0" applyNumberFormat="1" applyFont="1" applyFill="1" applyBorder="1" applyAlignment="1">
      <alignment vertical="center"/>
    </xf>
    <xf numFmtId="49" fontId="12" fillId="3" borderId="57" xfId="0" applyNumberFormat="1" applyFont="1" applyFill="1" applyBorder="1" applyAlignment="1">
      <alignment horizontal="center" vertical="center"/>
    </xf>
    <xf numFmtId="43" fontId="12" fillId="0" borderId="57" xfId="1" applyFont="1" applyFill="1" applyBorder="1" applyAlignment="1" applyProtection="1">
      <alignment vertical="center"/>
    </xf>
    <xf numFmtId="43" fontId="12" fillId="0" borderId="68" xfId="1" applyFont="1" applyFill="1" applyBorder="1" applyAlignment="1" applyProtection="1">
      <alignment vertical="center"/>
    </xf>
    <xf numFmtId="0" fontId="11" fillId="3" borderId="57" xfId="0" applyFont="1" applyFill="1" applyBorder="1" applyAlignment="1">
      <alignment vertical="center"/>
    </xf>
    <xf numFmtId="0" fontId="12" fillId="3" borderId="57" xfId="0" applyFont="1" applyFill="1" applyBorder="1" applyAlignment="1">
      <alignment horizontal="center" vertical="center"/>
    </xf>
    <xf numFmtId="4" fontId="12" fillId="3" borderId="57" xfId="0" applyNumberFormat="1" applyFont="1" applyFill="1" applyBorder="1" applyAlignment="1">
      <alignment horizontal="center" vertical="center"/>
    </xf>
    <xf numFmtId="43" fontId="12" fillId="0" borderId="57" xfId="1" applyFont="1" applyFill="1" applyBorder="1" applyAlignment="1" applyProtection="1">
      <alignment horizontal="center" vertical="center"/>
    </xf>
    <xf numFmtId="0" fontId="12" fillId="0" borderId="57" xfId="0" applyFont="1" applyBorder="1" applyAlignment="1">
      <alignment vertical="center"/>
    </xf>
    <xf numFmtId="49" fontId="12" fillId="0" borderId="57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43" fontId="12" fillId="0" borderId="0" xfId="1" applyFont="1" applyBorder="1" applyAlignment="1">
      <alignment horizontal="center" vertical="top"/>
    </xf>
    <xf numFmtId="0" fontId="12" fillId="0" borderId="0" xfId="5" applyFont="1" applyAlignment="1">
      <alignment horizontal="center" vertical="top"/>
    </xf>
    <xf numFmtId="9" fontId="11" fillId="0" borderId="69" xfId="308" applyFont="1" applyBorder="1" applyAlignment="1">
      <alignment horizontal="center" vertical="top"/>
    </xf>
    <xf numFmtId="9" fontId="11" fillId="0" borderId="70" xfId="308" applyFont="1" applyBorder="1" applyAlignment="1">
      <alignment horizontal="center" vertical="top"/>
    </xf>
    <xf numFmtId="9" fontId="11" fillId="0" borderId="71" xfId="308" applyFont="1" applyBorder="1" applyAlignment="1">
      <alignment horizontal="center" vertical="top"/>
    </xf>
    <xf numFmtId="0" fontId="9" fillId="3" borderId="12" xfId="0" applyFont="1" applyFill="1" applyBorder="1" applyAlignment="1">
      <alignment vertical="center"/>
    </xf>
    <xf numFmtId="43" fontId="12" fillId="3" borderId="66" xfId="1" applyFont="1" applyFill="1" applyBorder="1" applyAlignment="1" applyProtection="1">
      <alignment vertical="center"/>
    </xf>
    <xf numFmtId="0" fontId="13" fillId="0" borderId="0" xfId="5" applyFont="1" applyAlignment="1">
      <alignment horizontal="center"/>
    </xf>
    <xf numFmtId="49" fontId="11" fillId="3" borderId="20" xfId="2" applyNumberFormat="1" applyFont="1" applyFill="1" applyBorder="1" applyAlignment="1">
      <alignment vertical="center"/>
    </xf>
    <xf numFmtId="0" fontId="11" fillId="3" borderId="9" xfId="5" applyFont="1" applyFill="1" applyBorder="1" applyAlignment="1">
      <alignment vertical="center"/>
    </xf>
    <xf numFmtId="0" fontId="11" fillId="3" borderId="1" xfId="5" applyFont="1" applyFill="1" applyBorder="1" applyAlignment="1">
      <alignment vertical="center"/>
    </xf>
    <xf numFmtId="15" fontId="11" fillId="0" borderId="9" xfId="0" applyNumberFormat="1" applyFont="1" applyBorder="1" applyAlignment="1">
      <alignment horizontal="left" vertical="center"/>
    </xf>
    <xf numFmtId="15" fontId="11" fillId="0" borderId="9" xfId="5" applyNumberFormat="1" applyFont="1" applyBorder="1" applyAlignment="1">
      <alignment vertical="center"/>
    </xf>
    <xf numFmtId="43" fontId="11" fillId="3" borderId="1" xfId="1" applyFont="1" applyFill="1" applyBorder="1" applyAlignment="1">
      <alignment vertical="center"/>
    </xf>
    <xf numFmtId="49" fontId="11" fillId="3" borderId="1" xfId="1" applyNumberFormat="1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center" vertical="center"/>
    </xf>
    <xf numFmtId="43" fontId="11" fillId="3" borderId="1" xfId="1" applyFont="1" applyFill="1" applyBorder="1" applyAlignment="1" applyProtection="1">
      <alignment horizontal="left" vertical="center"/>
    </xf>
    <xf numFmtId="0" fontId="11" fillId="0" borderId="70" xfId="5" applyFont="1" applyBorder="1" applyAlignment="1">
      <alignment vertical="center"/>
    </xf>
    <xf numFmtId="15" fontId="11" fillId="0" borderId="70" xfId="0" applyNumberFormat="1" applyFont="1" applyBorder="1" applyAlignment="1">
      <alignment horizontal="left" vertical="center"/>
    </xf>
    <xf numFmtId="14" fontId="12" fillId="0" borderId="70" xfId="5" applyNumberFormat="1" applyFont="1" applyBorder="1" applyAlignment="1">
      <alignment horizontal="left" vertical="center"/>
    </xf>
    <xf numFmtId="15" fontId="11" fillId="0" borderId="70" xfId="5" applyNumberFormat="1" applyFont="1" applyBorder="1" applyAlignment="1">
      <alignment vertical="center"/>
    </xf>
    <xf numFmtId="0" fontId="11" fillId="0" borderId="70" xfId="5" applyFont="1" applyBorder="1" applyAlignment="1">
      <alignment vertical="top"/>
    </xf>
    <xf numFmtId="15" fontId="11" fillId="0" borderId="9" xfId="5" applyNumberFormat="1" applyFont="1" applyBorder="1" applyAlignment="1">
      <alignment vertical="top"/>
    </xf>
    <xf numFmtId="0" fontId="11" fillId="0" borderId="12" xfId="5" applyFont="1" applyBorder="1" applyAlignment="1">
      <alignment vertical="center"/>
    </xf>
    <xf numFmtId="43" fontId="12" fillId="0" borderId="12" xfId="1" applyFont="1" applyFill="1" applyBorder="1" applyAlignment="1" applyProtection="1"/>
    <xf numFmtId="43" fontId="11" fillId="0" borderId="25" xfId="1" applyFont="1" applyFill="1" applyBorder="1" applyAlignment="1" applyProtection="1"/>
    <xf numFmtId="43" fontId="12" fillId="0" borderId="25" xfId="1" applyFont="1" applyFill="1" applyBorder="1" applyAlignment="1" applyProtection="1"/>
    <xf numFmtId="43" fontId="12" fillId="0" borderId="4" xfId="1" applyFont="1" applyBorder="1" applyAlignment="1" applyProtection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43" fontId="11" fillId="3" borderId="12" xfId="1" applyFont="1" applyFill="1" applyBorder="1" applyAlignment="1" applyProtection="1">
      <alignment horizontal="right" vertical="center"/>
    </xf>
    <xf numFmtId="43" fontId="11" fillId="3" borderId="1" xfId="1" applyFont="1" applyFill="1" applyBorder="1" applyAlignment="1" applyProtection="1">
      <alignment horizontal="right" vertical="center"/>
    </xf>
    <xf numFmtId="43" fontId="11" fillId="3" borderId="1" xfId="1" applyFont="1" applyFill="1" applyBorder="1" applyAlignment="1" applyProtection="1">
      <alignment horizontal="right" vertical="top"/>
    </xf>
    <xf numFmtId="43" fontId="11" fillId="3" borderId="12" xfId="1" applyFont="1" applyFill="1" applyBorder="1" applyAlignment="1">
      <alignment vertical="center"/>
    </xf>
    <xf numFmtId="43" fontId="11" fillId="3" borderId="12" xfId="1" applyFont="1" applyFill="1" applyBorder="1" applyAlignment="1" applyProtection="1">
      <alignment horizontal="left" vertical="center"/>
    </xf>
    <xf numFmtId="43" fontId="11" fillId="3" borderId="1" xfId="1" applyFont="1" applyFill="1" applyBorder="1" applyAlignment="1" applyProtection="1"/>
    <xf numFmtId="43" fontId="11" fillId="3" borderId="57" xfId="1" applyFont="1" applyFill="1" applyBorder="1" applyAlignment="1" applyProtection="1">
      <alignment vertical="center"/>
    </xf>
    <xf numFmtId="0" fontId="16" fillId="0" borderId="0" xfId="0" applyFont="1"/>
    <xf numFmtId="43" fontId="16" fillId="0" borderId="0" xfId="1" applyFont="1" applyAlignment="1"/>
    <xf numFmtId="191" fontId="16" fillId="0" borderId="0" xfId="1" applyNumberFormat="1" applyFont="1" applyAlignment="1"/>
    <xf numFmtId="192" fontId="11" fillId="0" borderId="12" xfId="2" applyNumberFormat="1" applyFont="1" applyBorder="1" applyAlignment="1">
      <alignment horizontal="center" vertical="center"/>
    </xf>
    <xf numFmtId="0" fontId="12" fillId="0" borderId="65" xfId="5" applyFont="1" applyBorder="1" applyAlignment="1">
      <alignment vertical="center"/>
    </xf>
    <xf numFmtId="0" fontId="12" fillId="0" borderId="16" xfId="5" applyFont="1" applyBorder="1" applyAlignment="1">
      <alignment vertical="center"/>
    </xf>
    <xf numFmtId="0" fontId="12" fillId="0" borderId="58" xfId="0" applyFont="1" applyBorder="1" applyAlignment="1">
      <alignment horizontal="center" vertical="center"/>
    </xf>
    <xf numFmtId="0" fontId="75" fillId="0" borderId="58" xfId="0" applyFont="1" applyBorder="1" applyAlignment="1">
      <alignment horizontal="center" vertical="center"/>
    </xf>
    <xf numFmtId="0" fontId="75" fillId="0" borderId="57" xfId="0" applyFont="1" applyBorder="1" applyAlignment="1">
      <alignment horizontal="center" vertical="center"/>
    </xf>
    <xf numFmtId="43" fontId="12" fillId="0" borderId="68" xfId="1" applyFont="1" applyFill="1" applyBorder="1" applyAlignment="1">
      <alignment vertical="center"/>
    </xf>
    <xf numFmtId="43" fontId="12" fillId="0" borderId="68" xfId="1" applyFont="1" applyBorder="1" applyAlignment="1">
      <alignment vertical="center"/>
    </xf>
    <xf numFmtId="43" fontId="11" fillId="0" borderId="57" xfId="1" applyFont="1" applyBorder="1" applyAlignment="1" applyProtection="1">
      <alignment vertical="center"/>
    </xf>
    <xf numFmtId="43" fontId="11" fillId="0" borderId="57" xfId="1" applyFont="1" applyBorder="1" applyAlignment="1" applyProtection="1">
      <alignment horizontal="center" vertical="center"/>
    </xf>
    <xf numFmtId="43" fontId="12" fillId="0" borderId="68" xfId="1" applyFont="1" applyBorder="1" applyAlignment="1" applyProtection="1">
      <alignment vertical="center"/>
    </xf>
    <xf numFmtId="0" fontId="11" fillId="0" borderId="57" xfId="0" applyFont="1" applyBorder="1" applyAlignment="1">
      <alignment horizontal="center" vertical="center"/>
    </xf>
    <xf numFmtId="0" fontId="11" fillId="0" borderId="0" xfId="5" applyFont="1" applyAlignment="1">
      <alignment horizontal="left" vertical="center"/>
    </xf>
    <xf numFmtId="0" fontId="11" fillId="0" borderId="0" xfId="5" applyFont="1" applyAlignment="1">
      <alignment horizontal="left"/>
    </xf>
    <xf numFmtId="49" fontId="11" fillId="0" borderId="20" xfId="2" applyNumberFormat="1" applyFont="1" applyBorder="1" applyAlignment="1">
      <alignment horizontal="left" vertical="center"/>
    </xf>
    <xf numFmtId="49" fontId="11" fillId="0" borderId="19" xfId="2" applyNumberFormat="1" applyFont="1" applyBorder="1" applyAlignment="1">
      <alignment horizontal="left" vertical="center"/>
    </xf>
    <xf numFmtId="0" fontId="12" fillId="0" borderId="36" xfId="5" applyFont="1" applyBorder="1" applyAlignment="1">
      <alignment horizontal="center" vertical="center"/>
    </xf>
    <xf numFmtId="0" fontId="12" fillId="0" borderId="23" xfId="5" applyFont="1" applyBorder="1" applyAlignment="1">
      <alignment horizontal="center" vertical="center"/>
    </xf>
    <xf numFmtId="0" fontId="12" fillId="0" borderId="16" xfId="5" applyFont="1" applyBorder="1" applyAlignment="1">
      <alignment horizontal="center" vertical="center"/>
    </xf>
    <xf numFmtId="0" fontId="12" fillId="0" borderId="8" xfId="4" applyFont="1" applyBorder="1" applyAlignment="1">
      <alignment horizontal="center"/>
    </xf>
    <xf numFmtId="0" fontId="12" fillId="0" borderId="29" xfId="4" applyFont="1" applyBorder="1" applyAlignment="1">
      <alignment horizontal="center"/>
    </xf>
    <xf numFmtId="0" fontId="14" fillId="0" borderId="0" xfId="5" applyFont="1" applyAlignment="1">
      <alignment horizontal="center" vertical="top"/>
    </xf>
    <xf numFmtId="0" fontId="12" fillId="0" borderId="17" xfId="5" applyFont="1" applyBorder="1" applyAlignment="1">
      <alignment horizontal="center" vertical="center"/>
    </xf>
    <xf numFmtId="0" fontId="12" fillId="0" borderId="18" xfId="5" applyFont="1" applyBorder="1" applyAlignment="1">
      <alignment horizontal="center" vertical="center"/>
    </xf>
    <xf numFmtId="0" fontId="11" fillId="0" borderId="21" xfId="5" applyFont="1" applyBorder="1" applyAlignment="1">
      <alignment horizontal="center" vertical="top"/>
    </xf>
    <xf numFmtId="0" fontId="11" fillId="0" borderId="15" xfId="5" applyFont="1" applyBorder="1" applyAlignment="1">
      <alignment horizontal="center" vertical="top"/>
    </xf>
    <xf numFmtId="0" fontId="12" fillId="0" borderId="33" xfId="5" applyFont="1" applyBorder="1" applyAlignment="1">
      <alignment horizontal="center" vertical="center"/>
    </xf>
    <xf numFmtId="0" fontId="12" fillId="0" borderId="34" xfId="5" applyFont="1" applyBorder="1" applyAlignment="1">
      <alignment horizontal="center" vertical="center"/>
    </xf>
    <xf numFmtId="49" fontId="11" fillId="0" borderId="35" xfId="2" applyNumberFormat="1" applyFont="1" applyBorder="1" applyAlignment="1">
      <alignment vertical="center"/>
    </xf>
    <xf numFmtId="49" fontId="11" fillId="0" borderId="22" xfId="2" applyNumberFormat="1" applyFont="1" applyBorder="1" applyAlignment="1">
      <alignment vertical="center"/>
    </xf>
    <xf numFmtId="49" fontId="11" fillId="0" borderId="26" xfId="2" applyNumberFormat="1" applyFont="1" applyBorder="1" applyAlignment="1">
      <alignment horizontal="left" vertical="center"/>
    </xf>
    <xf numFmtId="49" fontId="11" fillId="0" borderId="29" xfId="2" applyNumberFormat="1" applyFont="1" applyBorder="1" applyAlignment="1">
      <alignment horizontal="left" vertical="center"/>
    </xf>
    <xf numFmtId="0" fontId="11" fillId="0" borderId="0" xfId="5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2" fillId="0" borderId="31" xfId="5" applyFont="1" applyBorder="1" applyAlignment="1">
      <alignment horizontal="center"/>
    </xf>
    <xf numFmtId="0" fontId="12" fillId="0" borderId="38" xfId="5" applyFont="1" applyBorder="1" applyAlignment="1">
      <alignment horizontal="center"/>
    </xf>
    <xf numFmtId="0" fontId="12" fillId="0" borderId="35" xfId="5" applyFont="1" applyBorder="1" applyAlignment="1">
      <alignment horizontal="center" vertical="center"/>
    </xf>
    <xf numFmtId="0" fontId="12" fillId="0" borderId="22" xfId="5" applyFont="1" applyBorder="1" applyAlignment="1">
      <alignment horizontal="center" vertical="center"/>
    </xf>
    <xf numFmtId="0" fontId="10" fillId="0" borderId="26" xfId="5" applyFont="1" applyBorder="1" applyAlignment="1">
      <alignment horizontal="left"/>
    </xf>
    <xf numFmtId="0" fontId="10" fillId="0" borderId="8" xfId="5" applyFont="1" applyBorder="1" applyAlignment="1">
      <alignment horizontal="left"/>
    </xf>
    <xf numFmtId="0" fontId="10" fillId="0" borderId="20" xfId="5" applyFont="1" applyBorder="1" applyAlignment="1">
      <alignment horizontal="left"/>
    </xf>
    <xf numFmtId="0" fontId="10" fillId="0" borderId="9" xfId="5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2" fillId="0" borderId="58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2" fillId="0" borderId="72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43" fontId="11" fillId="0" borderId="20" xfId="1" applyFont="1" applyFill="1" applyBorder="1" applyAlignment="1" applyProtection="1">
      <alignment horizontal="center" vertical="center"/>
    </xf>
    <xf numFmtId="43" fontId="11" fillId="0" borderId="19" xfId="1" applyFont="1" applyFill="1" applyBorder="1" applyAlignment="1" applyProtection="1">
      <alignment horizontal="center" vertical="center"/>
    </xf>
    <xf numFmtId="0" fontId="11" fillId="0" borderId="0" xfId="5" applyFont="1" applyAlignment="1">
      <alignment horizontal="center" vertical="top"/>
    </xf>
    <xf numFmtId="43" fontId="12" fillId="0" borderId="33" xfId="1" applyFont="1" applyBorder="1" applyAlignment="1">
      <alignment horizontal="center" vertical="top"/>
    </xf>
    <xf numFmtId="43" fontId="12" fillId="0" borderId="54" xfId="1" applyFont="1" applyBorder="1" applyAlignment="1">
      <alignment horizontal="center" vertical="top"/>
    </xf>
    <xf numFmtId="43" fontId="12" fillId="0" borderId="34" xfId="1" applyFont="1" applyBorder="1" applyAlignment="1">
      <alignment horizontal="center" vertical="top"/>
    </xf>
    <xf numFmtId="0" fontId="12" fillId="0" borderId="37" xfId="5" applyFont="1" applyBorder="1" applyAlignment="1">
      <alignment horizontal="center" vertical="top"/>
    </xf>
    <xf numFmtId="0" fontId="12" fillId="0" borderId="31" xfId="5" applyFont="1" applyBorder="1" applyAlignment="1">
      <alignment horizontal="center" vertical="top"/>
    </xf>
    <xf numFmtId="0" fontId="11" fillId="0" borderId="20" xfId="5" applyFont="1" applyBorder="1" applyAlignment="1">
      <alignment horizontal="center" vertical="top"/>
    </xf>
    <xf numFmtId="0" fontId="11" fillId="0" borderId="19" xfId="5" applyFont="1" applyBorder="1" applyAlignment="1">
      <alignment horizontal="center" vertical="top"/>
    </xf>
    <xf numFmtId="0" fontId="11" fillId="0" borderId="20" xfId="5" applyFont="1" applyBorder="1" applyAlignment="1">
      <alignment horizontal="left" vertical="top"/>
    </xf>
    <xf numFmtId="0" fontId="11" fillId="0" borderId="9" xfId="5" applyFont="1" applyBorder="1" applyAlignment="1">
      <alignment horizontal="left" vertical="top"/>
    </xf>
    <xf numFmtId="0" fontId="11" fillId="0" borderId="19" xfId="5" applyFont="1" applyBorder="1" applyAlignment="1">
      <alignment horizontal="left" vertical="top"/>
    </xf>
    <xf numFmtId="43" fontId="11" fillId="0" borderId="9" xfId="1" applyFont="1" applyBorder="1" applyAlignment="1">
      <alignment horizontal="center" vertical="top"/>
    </xf>
    <xf numFmtId="43" fontId="11" fillId="0" borderId="19" xfId="1" applyFont="1" applyBorder="1" applyAlignment="1">
      <alignment horizontal="center" vertical="top"/>
    </xf>
    <xf numFmtId="9" fontId="11" fillId="0" borderId="20" xfId="308" applyFont="1" applyBorder="1" applyAlignment="1">
      <alignment horizontal="center" vertical="top"/>
    </xf>
    <xf numFmtId="9" fontId="11" fillId="0" borderId="9" xfId="308" applyFont="1" applyBorder="1" applyAlignment="1">
      <alignment horizontal="center" vertical="top"/>
    </xf>
    <xf numFmtId="9" fontId="11" fillId="0" borderId="19" xfId="308" applyFont="1" applyBorder="1" applyAlignment="1">
      <alignment horizontal="center" vertical="top"/>
    </xf>
    <xf numFmtId="0" fontId="12" fillId="0" borderId="31" xfId="5" applyFont="1" applyBorder="1" applyAlignment="1">
      <alignment horizontal="right" vertical="top"/>
    </xf>
    <xf numFmtId="0" fontId="12" fillId="0" borderId="0" xfId="5" applyFont="1" applyAlignment="1">
      <alignment horizontal="right" vertical="top"/>
    </xf>
    <xf numFmtId="9" fontId="11" fillId="0" borderId="14" xfId="308" applyFont="1" applyBorder="1" applyAlignment="1">
      <alignment horizontal="center" vertical="top"/>
    </xf>
    <xf numFmtId="9" fontId="11" fillId="0" borderId="21" xfId="308" applyFont="1" applyBorder="1" applyAlignment="1">
      <alignment horizontal="center" vertical="top"/>
    </xf>
    <xf numFmtId="9" fontId="11" fillId="0" borderId="15" xfId="308" applyFont="1" applyBorder="1" applyAlignment="1">
      <alignment horizontal="center" vertical="top"/>
    </xf>
    <xf numFmtId="43" fontId="11" fillId="0" borderId="20" xfId="1" applyFont="1" applyBorder="1" applyAlignment="1">
      <alignment horizontal="center" vertical="top"/>
    </xf>
    <xf numFmtId="0" fontId="11" fillId="0" borderId="9" xfId="5" applyFont="1" applyBorder="1" applyAlignment="1">
      <alignment horizontal="center" vertical="top"/>
    </xf>
    <xf numFmtId="0" fontId="12" fillId="0" borderId="55" xfId="5" applyFont="1" applyBorder="1" applyAlignment="1">
      <alignment horizontal="center" vertical="top"/>
    </xf>
    <xf numFmtId="0" fontId="12" fillId="0" borderId="22" xfId="5" applyFont="1" applyBorder="1" applyAlignment="1">
      <alignment horizontal="center" vertical="top"/>
    </xf>
    <xf numFmtId="0" fontId="11" fillId="0" borderId="8" xfId="5" applyFont="1" applyBorder="1" applyAlignment="1">
      <alignment horizontal="left" vertical="center"/>
    </xf>
    <xf numFmtId="0" fontId="11" fillId="0" borderId="9" xfId="5" applyFont="1" applyBorder="1" applyAlignment="1">
      <alignment horizontal="left" vertical="center"/>
    </xf>
    <xf numFmtId="0" fontId="12" fillId="0" borderId="21" xfId="5" applyFont="1" applyBorder="1" applyAlignment="1">
      <alignment horizontal="center" vertical="top"/>
    </xf>
    <xf numFmtId="0" fontId="11" fillId="0" borderId="21" xfId="5" applyFont="1" applyBorder="1" applyAlignment="1">
      <alignment horizontal="right" vertical="top"/>
    </xf>
    <xf numFmtId="0" fontId="12" fillId="0" borderId="54" xfId="5" applyFont="1" applyBorder="1" applyAlignment="1">
      <alignment horizontal="center" vertical="top"/>
    </xf>
    <xf numFmtId="0" fontId="12" fillId="0" borderId="34" xfId="5" applyFont="1" applyBorder="1" applyAlignment="1">
      <alignment horizontal="center" vertical="top"/>
    </xf>
    <xf numFmtId="0" fontId="12" fillId="0" borderId="35" xfId="5" applyFont="1" applyBorder="1" applyAlignment="1">
      <alignment horizontal="center" vertical="top"/>
    </xf>
    <xf numFmtId="0" fontId="12" fillId="0" borderId="33" xfId="5" applyFont="1" applyBorder="1" applyAlignment="1">
      <alignment horizontal="center" vertical="top"/>
    </xf>
    <xf numFmtId="4" fontId="12" fillId="0" borderId="55" xfId="5" applyNumberFormat="1" applyFont="1" applyBorder="1" applyAlignment="1">
      <alignment horizontal="center" vertical="top"/>
    </xf>
    <xf numFmtId="4" fontId="12" fillId="0" borderId="22" xfId="5" applyNumberFormat="1" applyFont="1" applyBorder="1" applyAlignment="1">
      <alignment horizontal="center" vertical="top"/>
    </xf>
    <xf numFmtId="43" fontId="11" fillId="0" borderId="28" xfId="1" applyFont="1" applyBorder="1" applyAlignment="1" applyProtection="1">
      <alignment horizontal="center" vertical="top"/>
    </xf>
    <xf numFmtId="43" fontId="11" fillId="0" borderId="51" xfId="1" applyFont="1" applyBorder="1" applyAlignment="1" applyProtection="1">
      <alignment horizontal="center" vertical="top"/>
    </xf>
    <xf numFmtId="49" fontId="12" fillId="0" borderId="18" xfId="0" quotePrefix="1" applyNumberFormat="1" applyFont="1" applyBorder="1" applyAlignment="1">
      <alignment horizontal="center" vertical="top"/>
    </xf>
    <xf numFmtId="49" fontId="12" fillId="0" borderId="67" xfId="0" quotePrefix="1" applyNumberFormat="1" applyFont="1" applyBorder="1" applyAlignment="1">
      <alignment horizontal="center" vertical="top"/>
    </xf>
    <xf numFmtId="49" fontId="12" fillId="0" borderId="56" xfId="0" quotePrefix="1" applyNumberFormat="1" applyFont="1" applyBorder="1" applyAlignment="1">
      <alignment horizontal="center" vertical="top"/>
    </xf>
    <xf numFmtId="43" fontId="12" fillId="0" borderId="18" xfId="1" applyFont="1" applyFill="1" applyBorder="1" applyAlignment="1" applyProtection="1">
      <alignment horizontal="center" vertical="top"/>
    </xf>
    <xf numFmtId="43" fontId="12" fillId="0" borderId="56" xfId="1" applyFont="1" applyFill="1" applyBorder="1" applyAlignment="1" applyProtection="1">
      <alignment horizontal="center" vertical="top"/>
    </xf>
    <xf numFmtId="0" fontId="12" fillId="0" borderId="0" xfId="0" applyFont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9" fontId="12" fillId="0" borderId="10" xfId="308" applyFont="1" applyBorder="1" applyAlignment="1">
      <alignment horizontal="center" vertical="top"/>
    </xf>
    <xf numFmtId="4" fontId="12" fillId="0" borderId="10" xfId="5" applyNumberFormat="1" applyFont="1" applyBorder="1" applyAlignment="1">
      <alignment horizontal="center" vertical="top"/>
    </xf>
    <xf numFmtId="4" fontId="11" fillId="0" borderId="10" xfId="5" applyNumberFormat="1" applyFont="1" applyBorder="1" applyAlignment="1">
      <alignment horizontal="center" vertical="top"/>
    </xf>
    <xf numFmtId="0" fontId="11" fillId="0" borderId="14" xfId="5" applyFont="1" applyBorder="1" applyAlignment="1">
      <alignment horizontal="left" vertical="top"/>
    </xf>
    <xf numFmtId="0" fontId="11" fillId="0" borderId="21" xfId="5" applyFont="1" applyBorder="1" applyAlignment="1">
      <alignment horizontal="left" vertical="top"/>
    </xf>
    <xf numFmtId="0" fontId="11" fillId="0" borderId="15" xfId="5" applyFont="1" applyBorder="1" applyAlignment="1">
      <alignment horizontal="left" vertical="top"/>
    </xf>
    <xf numFmtId="4" fontId="11" fillId="0" borderId="20" xfId="5" applyNumberFormat="1" applyFont="1" applyBorder="1" applyAlignment="1">
      <alignment horizontal="center" vertical="top"/>
    </xf>
    <xf numFmtId="4" fontId="11" fillId="0" borderId="9" xfId="5" applyNumberFormat="1" applyFont="1" applyBorder="1" applyAlignment="1">
      <alignment horizontal="center" vertical="top"/>
    </xf>
    <xf numFmtId="4" fontId="11" fillId="0" borderId="19" xfId="5" applyNumberFormat="1" applyFont="1" applyBorder="1" applyAlignment="1">
      <alignment horizontal="center" vertical="top"/>
    </xf>
    <xf numFmtId="0" fontId="11" fillId="0" borderId="35" xfId="5" applyFont="1" applyBorder="1" applyAlignment="1">
      <alignment horizontal="center" vertical="top"/>
    </xf>
    <xf numFmtId="0" fontId="11" fillId="0" borderId="22" xfId="5" applyFont="1" applyBorder="1" applyAlignment="1">
      <alignment horizontal="center" vertical="top"/>
    </xf>
    <xf numFmtId="0" fontId="11" fillId="0" borderId="35" xfId="5" applyFont="1" applyBorder="1" applyAlignment="1">
      <alignment horizontal="left" vertical="top"/>
    </xf>
    <xf numFmtId="0" fontId="11" fillId="0" borderId="55" xfId="5" applyFont="1" applyBorder="1" applyAlignment="1">
      <alignment horizontal="left" vertical="top"/>
    </xf>
    <xf numFmtId="0" fontId="11" fillId="0" borderId="22" xfId="5" applyFont="1" applyBorder="1" applyAlignment="1">
      <alignment horizontal="left" vertical="top"/>
    </xf>
    <xf numFmtId="4" fontId="11" fillId="0" borderId="35" xfId="5" applyNumberFormat="1" applyFont="1" applyBorder="1" applyAlignment="1">
      <alignment horizontal="center" vertical="top"/>
    </xf>
    <xf numFmtId="4" fontId="11" fillId="0" borderId="55" xfId="5" applyNumberFormat="1" applyFont="1" applyBorder="1" applyAlignment="1">
      <alignment horizontal="center" vertical="top"/>
    </xf>
    <xf numFmtId="4" fontId="11" fillId="0" borderId="22" xfId="5" applyNumberFormat="1" applyFont="1" applyBorder="1" applyAlignment="1">
      <alignment horizontal="center" vertical="top"/>
    </xf>
    <xf numFmtId="0" fontId="11" fillId="0" borderId="8" xfId="5" applyFont="1" applyBorder="1" applyAlignment="1">
      <alignment horizontal="left" vertical="top"/>
    </xf>
    <xf numFmtId="0" fontId="13" fillId="0" borderId="0" xfId="5" applyFont="1" applyAlignment="1">
      <alignment horizontal="center" vertical="top"/>
    </xf>
    <xf numFmtId="0" fontId="14" fillId="0" borderId="0" xfId="164" applyFont="1" applyAlignment="1">
      <alignment horizontal="center" vertical="top"/>
    </xf>
    <xf numFmtId="3" fontId="11" fillId="0" borderId="73" xfId="0" applyNumberFormat="1" applyFont="1" applyBorder="1" applyAlignment="1">
      <alignment vertical="center"/>
    </xf>
    <xf numFmtId="49" fontId="12" fillId="2" borderId="74" xfId="0" applyNumberFormat="1" applyFont="1" applyFill="1" applyBorder="1" applyAlignment="1">
      <alignment horizontal="left" vertical="center"/>
    </xf>
    <xf numFmtId="0" fontId="11" fillId="0" borderId="74" xfId="0" applyFont="1" applyBorder="1" applyAlignment="1">
      <alignment vertical="center"/>
    </xf>
    <xf numFmtId="43" fontId="12" fillId="0" borderId="74" xfId="1" applyFont="1" applyBorder="1" applyAlignment="1">
      <alignment vertical="center"/>
    </xf>
    <xf numFmtId="0" fontId="11" fillId="0" borderId="75" xfId="0" applyFont="1" applyBorder="1" applyAlignment="1">
      <alignment vertical="center"/>
    </xf>
    <xf numFmtId="0" fontId="12" fillId="0" borderId="76" xfId="0" applyFont="1" applyBorder="1" applyAlignment="1">
      <alignment horizontal="center" vertical="center"/>
    </xf>
    <xf numFmtId="0" fontId="12" fillId="3" borderId="72" xfId="0" applyFont="1" applyFill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</cellXfs>
  <cellStyles count="428">
    <cellStyle name=",;F'KOIT[[WAAHK" xfId="6" xr:uid="{00000000-0005-0000-0000-000000000000}"/>
    <cellStyle name="?? [0.00]_????" xfId="7" xr:uid="{00000000-0005-0000-0000-000001000000}"/>
    <cellStyle name="?? [0]_PERSONAL" xfId="8" xr:uid="{00000000-0005-0000-0000-000002000000}"/>
    <cellStyle name="???? [0.00]_????" xfId="9" xr:uid="{00000000-0005-0000-0000-000003000000}"/>
    <cellStyle name="??????[0]_PERSONAL" xfId="10" xr:uid="{00000000-0005-0000-0000-000004000000}"/>
    <cellStyle name="??????PERSONAL" xfId="11" xr:uid="{00000000-0005-0000-0000-000005000000}"/>
    <cellStyle name="?????[0]_PERSONAL" xfId="12" xr:uid="{00000000-0005-0000-0000-000006000000}"/>
    <cellStyle name="?????PERSONAL" xfId="13" xr:uid="{00000000-0005-0000-0000-000007000000}"/>
    <cellStyle name="?????PERSONAL 2" xfId="208" xr:uid="{00000000-0005-0000-0000-000008000000}"/>
    <cellStyle name="????_????" xfId="14" xr:uid="{00000000-0005-0000-0000-000009000000}"/>
    <cellStyle name="???[0]_PERSONAL" xfId="15" xr:uid="{00000000-0005-0000-0000-00000A000000}"/>
    <cellStyle name="???_PERSONAL" xfId="16" xr:uid="{00000000-0005-0000-0000-00000B000000}"/>
    <cellStyle name="??_??" xfId="17" xr:uid="{00000000-0005-0000-0000-00000C000000}"/>
    <cellStyle name="?@??laroux" xfId="18" xr:uid="{00000000-0005-0000-0000-00000D000000}"/>
    <cellStyle name="=C:\WINDOWS\SYSTEM32\COMMAND.COM" xfId="19" xr:uid="{00000000-0005-0000-0000-00000E000000}"/>
    <cellStyle name="20% - ส่วนที่ถูกเน้น1" xfId="74" xr:uid="{00000000-0005-0000-0000-00000F000000}"/>
    <cellStyle name="20% - ส่วนที่ถูกเน้น1 2" xfId="75" xr:uid="{00000000-0005-0000-0000-000010000000}"/>
    <cellStyle name="20% - ส่วนที่ถูกเน้น1 3" xfId="76" xr:uid="{00000000-0005-0000-0000-000011000000}"/>
    <cellStyle name="20% - ส่วนที่ถูกเน้น2" xfId="77" xr:uid="{00000000-0005-0000-0000-000012000000}"/>
    <cellStyle name="20% - ส่วนที่ถูกเน้น2 2" xfId="78" xr:uid="{00000000-0005-0000-0000-000013000000}"/>
    <cellStyle name="20% - ส่วนที่ถูกเน้น2 3" xfId="79" xr:uid="{00000000-0005-0000-0000-000014000000}"/>
    <cellStyle name="20% - ส่วนที่ถูกเน้น3" xfId="80" xr:uid="{00000000-0005-0000-0000-000015000000}"/>
    <cellStyle name="20% - ส่วนที่ถูกเน้น3 2" xfId="81" xr:uid="{00000000-0005-0000-0000-000016000000}"/>
    <cellStyle name="20% - ส่วนที่ถูกเน้น3 3" xfId="82" xr:uid="{00000000-0005-0000-0000-000017000000}"/>
    <cellStyle name="20% - ส่วนที่ถูกเน้น4" xfId="83" xr:uid="{00000000-0005-0000-0000-000018000000}"/>
    <cellStyle name="20% - ส่วนที่ถูกเน้น4 2" xfId="84" xr:uid="{00000000-0005-0000-0000-000019000000}"/>
    <cellStyle name="20% - ส่วนที่ถูกเน้น4 3" xfId="85" xr:uid="{00000000-0005-0000-0000-00001A000000}"/>
    <cellStyle name="20% - ส่วนที่ถูกเน้น5" xfId="86" xr:uid="{00000000-0005-0000-0000-00001B000000}"/>
    <cellStyle name="20% - ส่วนที่ถูกเน้น5 2" xfId="87" xr:uid="{00000000-0005-0000-0000-00001C000000}"/>
    <cellStyle name="20% - ส่วนที่ถูกเน้น5 3" xfId="88" xr:uid="{00000000-0005-0000-0000-00001D000000}"/>
    <cellStyle name="20% - ส่วนที่ถูกเน้น6" xfId="89" xr:uid="{00000000-0005-0000-0000-00001E000000}"/>
    <cellStyle name="20% - ส่วนที่ถูกเน้น6 2" xfId="90" xr:uid="{00000000-0005-0000-0000-00001F000000}"/>
    <cellStyle name="20% - ส่วนที่ถูกเน้น6 3" xfId="91" xr:uid="{00000000-0005-0000-0000-000020000000}"/>
    <cellStyle name="40% - ส่วนที่ถูกเน้น1" xfId="92" xr:uid="{00000000-0005-0000-0000-000021000000}"/>
    <cellStyle name="40% - ส่วนที่ถูกเน้น1 2" xfId="93" xr:uid="{00000000-0005-0000-0000-000022000000}"/>
    <cellStyle name="40% - ส่วนที่ถูกเน้น1 3" xfId="94" xr:uid="{00000000-0005-0000-0000-000023000000}"/>
    <cellStyle name="40% - ส่วนที่ถูกเน้น2" xfId="95" xr:uid="{00000000-0005-0000-0000-000024000000}"/>
    <cellStyle name="40% - ส่วนที่ถูกเน้น2 2" xfId="96" xr:uid="{00000000-0005-0000-0000-000025000000}"/>
    <cellStyle name="40% - ส่วนที่ถูกเน้น2 3" xfId="97" xr:uid="{00000000-0005-0000-0000-000026000000}"/>
    <cellStyle name="40% - ส่วนที่ถูกเน้น3" xfId="98" xr:uid="{00000000-0005-0000-0000-000027000000}"/>
    <cellStyle name="40% - ส่วนที่ถูกเน้น3 2" xfId="99" xr:uid="{00000000-0005-0000-0000-000028000000}"/>
    <cellStyle name="40% - ส่วนที่ถูกเน้น3 3" xfId="100" xr:uid="{00000000-0005-0000-0000-000029000000}"/>
    <cellStyle name="40% - ส่วนที่ถูกเน้น4" xfId="101" xr:uid="{00000000-0005-0000-0000-00002A000000}"/>
    <cellStyle name="40% - ส่วนที่ถูกเน้น4 2" xfId="102" xr:uid="{00000000-0005-0000-0000-00002B000000}"/>
    <cellStyle name="40% - ส่วนที่ถูกเน้น4 3" xfId="103" xr:uid="{00000000-0005-0000-0000-00002C000000}"/>
    <cellStyle name="40% - ส่วนที่ถูกเน้น5" xfId="104" xr:uid="{00000000-0005-0000-0000-00002D000000}"/>
    <cellStyle name="40% - ส่วนที่ถูกเน้น5 2" xfId="105" xr:uid="{00000000-0005-0000-0000-00002E000000}"/>
    <cellStyle name="40% - ส่วนที่ถูกเน้น5 3" xfId="106" xr:uid="{00000000-0005-0000-0000-00002F000000}"/>
    <cellStyle name="40% - ส่วนที่ถูกเน้น6" xfId="107" xr:uid="{00000000-0005-0000-0000-000030000000}"/>
    <cellStyle name="40% - ส่วนที่ถูกเน้น6 2" xfId="108" xr:uid="{00000000-0005-0000-0000-000031000000}"/>
    <cellStyle name="40% - ส่วนที่ถูกเน้น6 3" xfId="109" xr:uid="{00000000-0005-0000-0000-000032000000}"/>
    <cellStyle name="60% - ส่วนที่ถูกเน้น1" xfId="110" xr:uid="{00000000-0005-0000-0000-000033000000}"/>
    <cellStyle name="60% - ส่วนที่ถูกเน้น1 2" xfId="111" xr:uid="{00000000-0005-0000-0000-000034000000}"/>
    <cellStyle name="60% - ส่วนที่ถูกเน้น1 3" xfId="112" xr:uid="{00000000-0005-0000-0000-000035000000}"/>
    <cellStyle name="60% - ส่วนที่ถูกเน้น2" xfId="113" xr:uid="{00000000-0005-0000-0000-000036000000}"/>
    <cellStyle name="60% - ส่วนที่ถูกเน้น2 2" xfId="114" xr:uid="{00000000-0005-0000-0000-000037000000}"/>
    <cellStyle name="60% - ส่วนที่ถูกเน้น2 3" xfId="115" xr:uid="{00000000-0005-0000-0000-000038000000}"/>
    <cellStyle name="60% - ส่วนที่ถูกเน้น3" xfId="116" xr:uid="{00000000-0005-0000-0000-000039000000}"/>
    <cellStyle name="60% - ส่วนที่ถูกเน้น3 2" xfId="117" xr:uid="{00000000-0005-0000-0000-00003A000000}"/>
    <cellStyle name="60% - ส่วนที่ถูกเน้น3 3" xfId="118" xr:uid="{00000000-0005-0000-0000-00003B000000}"/>
    <cellStyle name="60% - ส่วนที่ถูกเน้น4" xfId="119" xr:uid="{00000000-0005-0000-0000-00003C000000}"/>
    <cellStyle name="60% - ส่วนที่ถูกเน้น4 2" xfId="120" xr:uid="{00000000-0005-0000-0000-00003D000000}"/>
    <cellStyle name="60% - ส่วนที่ถูกเน้น4 3" xfId="121" xr:uid="{00000000-0005-0000-0000-00003E000000}"/>
    <cellStyle name="60% - ส่วนที่ถูกเน้น5" xfId="122" xr:uid="{00000000-0005-0000-0000-00003F000000}"/>
    <cellStyle name="60% - ส่วนที่ถูกเน้น5 2" xfId="123" xr:uid="{00000000-0005-0000-0000-000040000000}"/>
    <cellStyle name="60% - ส่วนที่ถูกเน้น5 3" xfId="124" xr:uid="{00000000-0005-0000-0000-000041000000}"/>
    <cellStyle name="60% - ส่วนที่ถูกเน้น6" xfId="125" xr:uid="{00000000-0005-0000-0000-000042000000}"/>
    <cellStyle name="60% - ส่วนที่ถูกเน้น6 2" xfId="126" xr:uid="{00000000-0005-0000-0000-000043000000}"/>
    <cellStyle name="60% - ส่วนที่ถูกเน้น6 3" xfId="127" xr:uid="{00000000-0005-0000-0000-000044000000}"/>
    <cellStyle name="abc" xfId="20" xr:uid="{00000000-0005-0000-0000-000045000000}"/>
    <cellStyle name="abc 2" xfId="317" xr:uid="{00000000-0005-0000-0000-000046000000}"/>
    <cellStyle name="abc 3" xfId="318" xr:uid="{00000000-0005-0000-0000-000047000000}"/>
    <cellStyle name="abc 4" xfId="319" xr:uid="{00000000-0005-0000-0000-000048000000}"/>
    <cellStyle name="abc 5" xfId="320" xr:uid="{00000000-0005-0000-0000-000049000000}"/>
    <cellStyle name="Calc Currency (0)" xfId="21" xr:uid="{00000000-0005-0000-0000-00004A000000}"/>
    <cellStyle name="Calc Currency (2)" xfId="22" xr:uid="{00000000-0005-0000-0000-00004B000000}"/>
    <cellStyle name="Calc Percent (0)" xfId="23" xr:uid="{00000000-0005-0000-0000-00004C000000}"/>
    <cellStyle name="Calc Percent (1)" xfId="24" xr:uid="{00000000-0005-0000-0000-00004D000000}"/>
    <cellStyle name="Calc Percent (2)" xfId="25" xr:uid="{00000000-0005-0000-0000-00004E000000}"/>
    <cellStyle name="Calc Units (0)" xfId="26" xr:uid="{00000000-0005-0000-0000-00004F000000}"/>
    <cellStyle name="Calc Units (0) 2" xfId="209" xr:uid="{00000000-0005-0000-0000-000050000000}"/>
    <cellStyle name="Calc Units (1)" xfId="27" xr:uid="{00000000-0005-0000-0000-000051000000}"/>
    <cellStyle name="Calc Units (1) 2" xfId="210" xr:uid="{00000000-0005-0000-0000-000052000000}"/>
    <cellStyle name="Calc Units (2)" xfId="28" xr:uid="{00000000-0005-0000-0000-000053000000}"/>
    <cellStyle name="Comma [00]" xfId="29" xr:uid="{00000000-0005-0000-0000-000054000000}"/>
    <cellStyle name="Comma [00] 2" xfId="211" xr:uid="{00000000-0005-0000-0000-000055000000}"/>
    <cellStyle name="Comma 2" xfId="30" xr:uid="{00000000-0005-0000-0000-000056000000}"/>
    <cellStyle name="Comma 2 2" xfId="31" xr:uid="{00000000-0005-0000-0000-000057000000}"/>
    <cellStyle name="Comma 2 3" xfId="128" xr:uid="{00000000-0005-0000-0000-000058000000}"/>
    <cellStyle name="Comma 3" xfId="32" xr:uid="{00000000-0005-0000-0000-000059000000}"/>
    <cellStyle name="Comma 3 2" xfId="212" xr:uid="{00000000-0005-0000-0000-00005A000000}"/>
    <cellStyle name="Comma 4" xfId="33" xr:uid="{00000000-0005-0000-0000-00005B000000}"/>
    <cellStyle name="Comma 4 2" xfId="213" xr:uid="{00000000-0005-0000-0000-00005C000000}"/>
    <cellStyle name="Comma 4 3" xfId="423" xr:uid="{00000000-0005-0000-0000-00005D000000}"/>
    <cellStyle name="Comma 5" xfId="129" xr:uid="{00000000-0005-0000-0000-00005E000000}"/>
    <cellStyle name="Comma 6" xfId="314" xr:uid="{00000000-0005-0000-0000-00005F000000}"/>
    <cellStyle name="Comma 7" xfId="316" xr:uid="{00000000-0005-0000-0000-000060000000}"/>
    <cellStyle name="Comma 8" xfId="424" xr:uid="{00000000-0005-0000-0000-000061000000}"/>
    <cellStyle name="Comma 8 2" xfId="426" xr:uid="{00000000-0005-0000-0000-000062000000}"/>
    <cellStyle name="company_title" xfId="34" xr:uid="{00000000-0005-0000-0000-000063000000}"/>
    <cellStyle name="Currency [00]" xfId="35" xr:uid="{00000000-0005-0000-0000-000064000000}"/>
    <cellStyle name="Date Short" xfId="36" xr:uid="{00000000-0005-0000-0000-000065000000}"/>
    <cellStyle name="date_format" xfId="37" xr:uid="{00000000-0005-0000-0000-000066000000}"/>
    <cellStyle name="Enter Currency (0)" xfId="38" xr:uid="{00000000-0005-0000-0000-000067000000}"/>
    <cellStyle name="Enter Currency (0) 2" xfId="214" xr:uid="{00000000-0005-0000-0000-000068000000}"/>
    <cellStyle name="Enter Currency (2)" xfId="39" xr:uid="{00000000-0005-0000-0000-000069000000}"/>
    <cellStyle name="Enter Units (0)" xfId="40" xr:uid="{00000000-0005-0000-0000-00006A000000}"/>
    <cellStyle name="Enter Units (0) 2" xfId="215" xr:uid="{00000000-0005-0000-0000-00006B000000}"/>
    <cellStyle name="Enter Units (1)" xfId="41" xr:uid="{00000000-0005-0000-0000-00006C000000}"/>
    <cellStyle name="Enter Units (1) 2" xfId="216" xr:uid="{00000000-0005-0000-0000-00006D000000}"/>
    <cellStyle name="Enter Units (2)" xfId="42" xr:uid="{00000000-0005-0000-0000-00006E000000}"/>
    <cellStyle name="Grey" xfId="43" xr:uid="{00000000-0005-0000-0000-00006F000000}"/>
    <cellStyle name="Header1" xfId="44" xr:uid="{00000000-0005-0000-0000-000070000000}"/>
    <cellStyle name="Header2" xfId="45" xr:uid="{00000000-0005-0000-0000-000071000000}"/>
    <cellStyle name="Header2 2" xfId="321" xr:uid="{00000000-0005-0000-0000-000072000000}"/>
    <cellStyle name="Header2 3" xfId="322" xr:uid="{00000000-0005-0000-0000-000073000000}"/>
    <cellStyle name="Header2 4" xfId="323" xr:uid="{00000000-0005-0000-0000-000074000000}"/>
    <cellStyle name="Hyperlink 2" xfId="324" xr:uid="{00000000-0005-0000-0000-000075000000}"/>
    <cellStyle name="Input [yellow]" xfId="46" xr:uid="{00000000-0005-0000-0000-000076000000}"/>
    <cellStyle name="Input [yellow] 2" xfId="325" xr:uid="{00000000-0005-0000-0000-000077000000}"/>
    <cellStyle name="Input [yellow] 3" xfId="326" xr:uid="{00000000-0005-0000-0000-000078000000}"/>
    <cellStyle name="Input [yellow] 4" xfId="327" xr:uid="{00000000-0005-0000-0000-000079000000}"/>
    <cellStyle name="Link Currency (0)" xfId="47" xr:uid="{00000000-0005-0000-0000-00007A000000}"/>
    <cellStyle name="Link Currency (0) 2" xfId="217" xr:uid="{00000000-0005-0000-0000-00007B000000}"/>
    <cellStyle name="Link Currency (2)" xfId="48" xr:uid="{00000000-0005-0000-0000-00007C000000}"/>
    <cellStyle name="Link Units (0)" xfId="49" xr:uid="{00000000-0005-0000-0000-00007D000000}"/>
    <cellStyle name="Link Units (0) 2" xfId="218" xr:uid="{00000000-0005-0000-0000-00007E000000}"/>
    <cellStyle name="Link Units (1)" xfId="50" xr:uid="{00000000-0005-0000-0000-00007F000000}"/>
    <cellStyle name="Link Units (1) 2" xfId="219" xr:uid="{00000000-0005-0000-0000-000080000000}"/>
    <cellStyle name="Link Units (2)" xfId="51" xr:uid="{00000000-0005-0000-0000-000081000000}"/>
    <cellStyle name="Normal - Style1" xfId="52" xr:uid="{00000000-0005-0000-0000-000082000000}"/>
    <cellStyle name="Normal - Style1 2" xfId="220" xr:uid="{00000000-0005-0000-0000-000083000000}"/>
    <cellStyle name="Normal 10" xfId="221" xr:uid="{00000000-0005-0000-0000-000084000000}"/>
    <cellStyle name="Normal 11" xfId="222" xr:uid="{00000000-0005-0000-0000-000085000000}"/>
    <cellStyle name="Normal 12" xfId="223" xr:uid="{00000000-0005-0000-0000-000086000000}"/>
    <cellStyle name="Normal 13" xfId="224" xr:uid="{00000000-0005-0000-0000-000087000000}"/>
    <cellStyle name="Normal 14" xfId="225" xr:uid="{00000000-0005-0000-0000-000088000000}"/>
    <cellStyle name="Normal 15" xfId="226" xr:uid="{00000000-0005-0000-0000-000089000000}"/>
    <cellStyle name="Normal 16" xfId="227" xr:uid="{00000000-0005-0000-0000-00008A000000}"/>
    <cellStyle name="Normal 17" xfId="228" xr:uid="{00000000-0005-0000-0000-00008B000000}"/>
    <cellStyle name="Normal 18" xfId="229" xr:uid="{00000000-0005-0000-0000-00008C000000}"/>
    <cellStyle name="Normal 19" xfId="230" xr:uid="{00000000-0005-0000-0000-00008D000000}"/>
    <cellStyle name="Normal 2" xfId="2" xr:uid="{00000000-0005-0000-0000-00008E000000}"/>
    <cellStyle name="Normal 2 2" xfId="422" xr:uid="{00000000-0005-0000-0000-00008F000000}"/>
    <cellStyle name="Normal 2 3" xfId="421" xr:uid="{00000000-0005-0000-0000-000090000000}"/>
    <cellStyle name="Normal 20" xfId="231" xr:uid="{00000000-0005-0000-0000-000091000000}"/>
    <cellStyle name="Normal 21" xfId="232" xr:uid="{00000000-0005-0000-0000-000092000000}"/>
    <cellStyle name="Normal 22" xfId="233" xr:uid="{00000000-0005-0000-0000-000093000000}"/>
    <cellStyle name="Normal 23" xfId="234" xr:uid="{00000000-0005-0000-0000-000094000000}"/>
    <cellStyle name="Normal 24" xfId="235" xr:uid="{00000000-0005-0000-0000-000095000000}"/>
    <cellStyle name="Normal 25" xfId="236" xr:uid="{00000000-0005-0000-0000-000096000000}"/>
    <cellStyle name="Normal 26" xfId="237" xr:uid="{00000000-0005-0000-0000-000097000000}"/>
    <cellStyle name="Normal 27" xfId="238" xr:uid="{00000000-0005-0000-0000-000098000000}"/>
    <cellStyle name="Normal 28" xfId="239" xr:uid="{00000000-0005-0000-0000-000099000000}"/>
    <cellStyle name="Normal 29" xfId="240" xr:uid="{00000000-0005-0000-0000-00009A000000}"/>
    <cellStyle name="Normal 3" xfId="53" xr:uid="{00000000-0005-0000-0000-00009B000000}"/>
    <cellStyle name="Normal 3 2" xfId="130" xr:uid="{00000000-0005-0000-0000-00009C000000}"/>
    <cellStyle name="Normal 3 3" xfId="241" xr:uid="{00000000-0005-0000-0000-00009D000000}"/>
    <cellStyle name="Normal 30" xfId="242" xr:uid="{00000000-0005-0000-0000-00009E000000}"/>
    <cellStyle name="Normal 31" xfId="243" xr:uid="{00000000-0005-0000-0000-00009F000000}"/>
    <cellStyle name="Normal 32" xfId="244" xr:uid="{00000000-0005-0000-0000-0000A0000000}"/>
    <cellStyle name="Normal 33" xfId="245" xr:uid="{00000000-0005-0000-0000-0000A1000000}"/>
    <cellStyle name="Normal 34" xfId="246" xr:uid="{00000000-0005-0000-0000-0000A2000000}"/>
    <cellStyle name="Normal 35" xfId="247" xr:uid="{00000000-0005-0000-0000-0000A3000000}"/>
    <cellStyle name="Normal 36" xfId="248" xr:uid="{00000000-0005-0000-0000-0000A4000000}"/>
    <cellStyle name="Normal 37" xfId="249" xr:uid="{00000000-0005-0000-0000-0000A5000000}"/>
    <cellStyle name="Normal 38" xfId="250" xr:uid="{00000000-0005-0000-0000-0000A6000000}"/>
    <cellStyle name="Normal 39" xfId="251" xr:uid="{00000000-0005-0000-0000-0000A7000000}"/>
    <cellStyle name="Normal 4" xfId="54" xr:uid="{00000000-0005-0000-0000-0000A8000000}"/>
    <cellStyle name="Normal 4 2" xfId="131" xr:uid="{00000000-0005-0000-0000-0000A9000000}"/>
    <cellStyle name="Normal 40" xfId="252" xr:uid="{00000000-0005-0000-0000-0000AA000000}"/>
    <cellStyle name="Normal 41" xfId="253" xr:uid="{00000000-0005-0000-0000-0000AB000000}"/>
    <cellStyle name="Normal 42" xfId="254" xr:uid="{00000000-0005-0000-0000-0000AC000000}"/>
    <cellStyle name="Normal 43" xfId="255" xr:uid="{00000000-0005-0000-0000-0000AD000000}"/>
    <cellStyle name="Normal 44" xfId="256" xr:uid="{00000000-0005-0000-0000-0000AE000000}"/>
    <cellStyle name="Normal 45" xfId="257" xr:uid="{00000000-0005-0000-0000-0000AF000000}"/>
    <cellStyle name="Normal 46" xfId="258" xr:uid="{00000000-0005-0000-0000-0000B0000000}"/>
    <cellStyle name="Normal 47" xfId="259" xr:uid="{00000000-0005-0000-0000-0000B1000000}"/>
    <cellStyle name="Normal 48" xfId="260" xr:uid="{00000000-0005-0000-0000-0000B2000000}"/>
    <cellStyle name="Normal 49" xfId="261" xr:uid="{00000000-0005-0000-0000-0000B3000000}"/>
    <cellStyle name="Normal 5" xfId="55" xr:uid="{00000000-0005-0000-0000-0000B4000000}"/>
    <cellStyle name="Normal 5 2" xfId="262" xr:uid="{00000000-0005-0000-0000-0000B5000000}"/>
    <cellStyle name="Normal 50" xfId="263" xr:uid="{00000000-0005-0000-0000-0000B6000000}"/>
    <cellStyle name="Normal 51" xfId="264" xr:uid="{00000000-0005-0000-0000-0000B7000000}"/>
    <cellStyle name="Normal 52" xfId="265" xr:uid="{00000000-0005-0000-0000-0000B8000000}"/>
    <cellStyle name="Normal 53" xfId="266" xr:uid="{00000000-0005-0000-0000-0000B9000000}"/>
    <cellStyle name="Normal 54" xfId="267" xr:uid="{00000000-0005-0000-0000-0000BA000000}"/>
    <cellStyle name="Normal 55" xfId="268" xr:uid="{00000000-0005-0000-0000-0000BB000000}"/>
    <cellStyle name="Normal 56" xfId="269" xr:uid="{00000000-0005-0000-0000-0000BC000000}"/>
    <cellStyle name="Normal 57" xfId="270" xr:uid="{00000000-0005-0000-0000-0000BD000000}"/>
    <cellStyle name="Normal 58" xfId="271" xr:uid="{00000000-0005-0000-0000-0000BE000000}"/>
    <cellStyle name="Normal 59" xfId="272" xr:uid="{00000000-0005-0000-0000-0000BF000000}"/>
    <cellStyle name="Normal 6" xfId="132" xr:uid="{00000000-0005-0000-0000-0000C0000000}"/>
    <cellStyle name="Normal 60" xfId="273" xr:uid="{00000000-0005-0000-0000-0000C1000000}"/>
    <cellStyle name="Normal 61" xfId="274" xr:uid="{00000000-0005-0000-0000-0000C2000000}"/>
    <cellStyle name="Normal 62" xfId="275" xr:uid="{00000000-0005-0000-0000-0000C3000000}"/>
    <cellStyle name="Normal 63" xfId="276" xr:uid="{00000000-0005-0000-0000-0000C4000000}"/>
    <cellStyle name="Normal 64" xfId="277" xr:uid="{00000000-0005-0000-0000-0000C5000000}"/>
    <cellStyle name="Normal 65" xfId="278" xr:uid="{00000000-0005-0000-0000-0000C6000000}"/>
    <cellStyle name="Normal 66" xfId="279" xr:uid="{00000000-0005-0000-0000-0000C7000000}"/>
    <cellStyle name="Normal 67" xfId="280" xr:uid="{00000000-0005-0000-0000-0000C8000000}"/>
    <cellStyle name="Normal 68" xfId="281" xr:uid="{00000000-0005-0000-0000-0000C9000000}"/>
    <cellStyle name="Normal 69" xfId="282" xr:uid="{00000000-0005-0000-0000-0000CA000000}"/>
    <cellStyle name="Normal 7" xfId="133" xr:uid="{00000000-0005-0000-0000-0000CB000000}"/>
    <cellStyle name="Normal 70" xfId="283" xr:uid="{00000000-0005-0000-0000-0000CC000000}"/>
    <cellStyle name="Normal 71" xfId="284" xr:uid="{00000000-0005-0000-0000-0000CD000000}"/>
    <cellStyle name="Normal 72" xfId="285" xr:uid="{00000000-0005-0000-0000-0000CE000000}"/>
    <cellStyle name="Normal 73" xfId="286" xr:uid="{00000000-0005-0000-0000-0000CF000000}"/>
    <cellStyle name="Normal 74" xfId="287" xr:uid="{00000000-0005-0000-0000-0000D0000000}"/>
    <cellStyle name="Normal 75" xfId="288" xr:uid="{00000000-0005-0000-0000-0000D1000000}"/>
    <cellStyle name="Normal 76" xfId="289" xr:uid="{00000000-0005-0000-0000-0000D2000000}"/>
    <cellStyle name="Normal 77" xfId="290" xr:uid="{00000000-0005-0000-0000-0000D3000000}"/>
    <cellStyle name="Normal 78" xfId="291" xr:uid="{00000000-0005-0000-0000-0000D4000000}"/>
    <cellStyle name="Normal 79" xfId="292" xr:uid="{00000000-0005-0000-0000-0000D5000000}"/>
    <cellStyle name="Normal 8" xfId="207" xr:uid="{00000000-0005-0000-0000-0000D6000000}"/>
    <cellStyle name="Normal 8 2" xfId="328" xr:uid="{00000000-0005-0000-0000-0000D7000000}"/>
    <cellStyle name="Normal 80" xfId="293" xr:uid="{00000000-0005-0000-0000-0000D8000000}"/>
    <cellStyle name="Normal 81" xfId="294" xr:uid="{00000000-0005-0000-0000-0000D9000000}"/>
    <cellStyle name="Normal 82" xfId="295" xr:uid="{00000000-0005-0000-0000-0000DA000000}"/>
    <cellStyle name="Normal 83" xfId="296" xr:uid="{00000000-0005-0000-0000-0000DB000000}"/>
    <cellStyle name="Normal 84" xfId="297" xr:uid="{00000000-0005-0000-0000-0000DC000000}"/>
    <cellStyle name="Normal 85" xfId="298" xr:uid="{00000000-0005-0000-0000-0000DD000000}"/>
    <cellStyle name="Normal 86" xfId="299" xr:uid="{00000000-0005-0000-0000-0000DE000000}"/>
    <cellStyle name="Normal 87" xfId="304" xr:uid="{00000000-0005-0000-0000-0000DF000000}"/>
    <cellStyle name="Normal 88" xfId="309" xr:uid="{00000000-0005-0000-0000-0000E0000000}"/>
    <cellStyle name="Normal 89" xfId="313" xr:uid="{00000000-0005-0000-0000-0000E1000000}"/>
    <cellStyle name="Normal 9" xfId="300" xr:uid="{00000000-0005-0000-0000-0000E2000000}"/>
    <cellStyle name="Normal 90" xfId="315" xr:uid="{00000000-0005-0000-0000-0000E3000000}"/>
    <cellStyle name="Normal 91" xfId="420" xr:uid="{00000000-0005-0000-0000-0000E4000000}"/>
    <cellStyle name="Normal 92" xfId="425" xr:uid="{00000000-0005-0000-0000-0000E5000000}"/>
    <cellStyle name="Normal 92 2" xfId="427" xr:uid="{00000000-0005-0000-0000-0000E6000000}"/>
    <cellStyle name="ParaBirimi [0]_RESULTS" xfId="56" xr:uid="{00000000-0005-0000-0000-0000E7000000}"/>
    <cellStyle name="ParaBirimi_RESULTS" xfId="57" xr:uid="{00000000-0005-0000-0000-0000E8000000}"/>
    <cellStyle name="Percent [0]" xfId="58" xr:uid="{00000000-0005-0000-0000-0000E9000000}"/>
    <cellStyle name="Percent [00]" xfId="59" xr:uid="{00000000-0005-0000-0000-0000EA000000}"/>
    <cellStyle name="Percent [2]" xfId="60" xr:uid="{00000000-0005-0000-0000-0000EB000000}"/>
    <cellStyle name="Percent 2" xfId="3" xr:uid="{00000000-0005-0000-0000-0000EC000000}"/>
    <cellStyle name="Percent 3" xfId="312" xr:uid="{00000000-0005-0000-0000-0000ED000000}"/>
    <cellStyle name="PrePop Currency (0)" xfId="61" xr:uid="{00000000-0005-0000-0000-0000EE000000}"/>
    <cellStyle name="PrePop Currency (0) 2" xfId="301" xr:uid="{00000000-0005-0000-0000-0000EF000000}"/>
    <cellStyle name="PrePop Currency (2)" xfId="62" xr:uid="{00000000-0005-0000-0000-0000F0000000}"/>
    <cellStyle name="PrePop Units (0)" xfId="63" xr:uid="{00000000-0005-0000-0000-0000F1000000}"/>
    <cellStyle name="PrePop Units (0) 2" xfId="302" xr:uid="{00000000-0005-0000-0000-0000F2000000}"/>
    <cellStyle name="PrePop Units (1)" xfId="64" xr:uid="{00000000-0005-0000-0000-0000F3000000}"/>
    <cellStyle name="PrePop Units (1) 2" xfId="303" xr:uid="{00000000-0005-0000-0000-0000F4000000}"/>
    <cellStyle name="PrePop Units (2)" xfId="65" xr:uid="{00000000-0005-0000-0000-0000F5000000}"/>
    <cellStyle name="report_title" xfId="66" xr:uid="{00000000-0005-0000-0000-0000F6000000}"/>
    <cellStyle name="Text Indent A" xfId="67" xr:uid="{00000000-0005-0000-0000-0000F7000000}"/>
    <cellStyle name="Text Indent B" xfId="68" xr:uid="{00000000-0005-0000-0000-0000F8000000}"/>
    <cellStyle name="Text Indent C" xfId="69" xr:uid="{00000000-0005-0000-0000-0000F9000000}"/>
    <cellStyle name="Virg? [0]_RESULTS" xfId="70" xr:uid="{00000000-0005-0000-0000-0000FA000000}"/>
    <cellStyle name="Virg?_RESULTS" xfId="71" xr:uid="{00000000-0005-0000-0000-0000FB000000}"/>
    <cellStyle name="การคำนวณ" xfId="148" xr:uid="{00000000-0005-0000-0000-0000FC000000}"/>
    <cellStyle name="การคำนวณ 2" xfId="149" xr:uid="{00000000-0005-0000-0000-0000FD000000}"/>
    <cellStyle name="การคำนวณ 2 2" xfId="329" xr:uid="{00000000-0005-0000-0000-0000FE000000}"/>
    <cellStyle name="การคำนวณ 2 3" xfId="330" xr:uid="{00000000-0005-0000-0000-0000FF000000}"/>
    <cellStyle name="การคำนวณ 2 4" xfId="331" xr:uid="{00000000-0005-0000-0000-000000010000}"/>
    <cellStyle name="การคำนวณ 2 5" xfId="332" xr:uid="{00000000-0005-0000-0000-000001010000}"/>
    <cellStyle name="การคำนวณ 2 6" xfId="333" xr:uid="{00000000-0005-0000-0000-000002010000}"/>
    <cellStyle name="การคำนวณ 2 7" xfId="334" xr:uid="{00000000-0005-0000-0000-000003010000}"/>
    <cellStyle name="การคำนวณ 3" xfId="150" xr:uid="{00000000-0005-0000-0000-000004010000}"/>
    <cellStyle name="การคำนวณ 3 2" xfId="335" xr:uid="{00000000-0005-0000-0000-000005010000}"/>
    <cellStyle name="การคำนวณ 3 3" xfId="336" xr:uid="{00000000-0005-0000-0000-000006010000}"/>
    <cellStyle name="การคำนวณ 3 4" xfId="337" xr:uid="{00000000-0005-0000-0000-000007010000}"/>
    <cellStyle name="การคำนวณ 3 5" xfId="338" xr:uid="{00000000-0005-0000-0000-000008010000}"/>
    <cellStyle name="การคำนวณ 3 6" xfId="339" xr:uid="{00000000-0005-0000-0000-000009010000}"/>
    <cellStyle name="การคำนวณ 3 7" xfId="340" xr:uid="{00000000-0005-0000-0000-00000A010000}"/>
    <cellStyle name="การคำนวณ 4" xfId="341" xr:uid="{00000000-0005-0000-0000-00000B010000}"/>
    <cellStyle name="การคำนวณ 5" xfId="342" xr:uid="{00000000-0005-0000-0000-00000C010000}"/>
    <cellStyle name="การคำนวณ 6" xfId="343" xr:uid="{00000000-0005-0000-0000-00000D010000}"/>
    <cellStyle name="การคำนวณ 7" xfId="344" xr:uid="{00000000-0005-0000-0000-00000E010000}"/>
    <cellStyle name="การคำนวณ 8" xfId="345" xr:uid="{00000000-0005-0000-0000-00000F010000}"/>
    <cellStyle name="การคำนวณ 9" xfId="346" xr:uid="{00000000-0005-0000-0000-000010010000}"/>
    <cellStyle name="ข้อความเตือน" xfId="151" xr:uid="{00000000-0005-0000-0000-000011010000}"/>
    <cellStyle name="ข้อความเตือน 2" xfId="152" xr:uid="{00000000-0005-0000-0000-000012010000}"/>
    <cellStyle name="ข้อความเตือน 3" xfId="153" xr:uid="{00000000-0005-0000-0000-000013010000}"/>
    <cellStyle name="ข้อความอธิบาย" xfId="154" xr:uid="{00000000-0005-0000-0000-000014010000}"/>
    <cellStyle name="ข้อความอธิบาย 2" xfId="155" xr:uid="{00000000-0005-0000-0000-000015010000}"/>
    <cellStyle name="ข้อความอธิบาย 3" xfId="156" xr:uid="{00000000-0005-0000-0000-000016010000}"/>
    <cellStyle name="เครื่องหมายจุลภาค 18" xfId="306" xr:uid="{00000000-0005-0000-0000-000018010000}"/>
    <cellStyle name="เครื่องหมายจุลภาค 2 2" xfId="134" xr:uid="{00000000-0005-0000-0000-000019010000}"/>
    <cellStyle name="เครื่องหมายจุลภาค 3" xfId="135" xr:uid="{00000000-0005-0000-0000-00001A010000}"/>
    <cellStyle name="จุลภาค" xfId="1" builtinId="3"/>
    <cellStyle name="ชื่อเรื่อง" xfId="157" xr:uid="{00000000-0005-0000-0000-00001B010000}"/>
    <cellStyle name="ชื่อเรื่อง 2" xfId="158" xr:uid="{00000000-0005-0000-0000-00001C010000}"/>
    <cellStyle name="ชื่อเรื่อง 3" xfId="159" xr:uid="{00000000-0005-0000-0000-00001D010000}"/>
    <cellStyle name="เซลล์ตรวจสอบ" xfId="136" xr:uid="{00000000-0005-0000-0000-00001E010000}"/>
    <cellStyle name="เซลล์ตรวจสอบ 2" xfId="137" xr:uid="{00000000-0005-0000-0000-00001F010000}"/>
    <cellStyle name="เซลล์ตรวจสอบ 3" xfId="138" xr:uid="{00000000-0005-0000-0000-000020010000}"/>
    <cellStyle name="เซลล์ที่มีการเชื่อมโยง" xfId="139" xr:uid="{00000000-0005-0000-0000-000021010000}"/>
    <cellStyle name="เซลล์ที่มีการเชื่อมโยง 2" xfId="140" xr:uid="{00000000-0005-0000-0000-000022010000}"/>
    <cellStyle name="เซลล์ที่มีการเชื่อมโยง 3" xfId="141" xr:uid="{00000000-0005-0000-0000-000023010000}"/>
    <cellStyle name="ดี" xfId="160" xr:uid="{00000000-0005-0000-0000-000024010000}"/>
    <cellStyle name="ดี 2" xfId="161" xr:uid="{00000000-0005-0000-0000-000025010000}"/>
    <cellStyle name="ดี 3" xfId="162" xr:uid="{00000000-0005-0000-0000-000026010000}"/>
    <cellStyle name="ปกติ" xfId="0" builtinId="0"/>
    <cellStyle name="ปกติ 18" xfId="305" xr:uid="{00000000-0005-0000-0000-000028010000}"/>
    <cellStyle name="ปกติ 2" xfId="72" xr:uid="{00000000-0005-0000-0000-000029010000}"/>
    <cellStyle name="ปกติ 2 2" xfId="310" xr:uid="{00000000-0005-0000-0000-00002A010000}"/>
    <cellStyle name="ปกติ 2 3" xfId="311" xr:uid="{00000000-0005-0000-0000-00002B010000}"/>
    <cellStyle name="ปกติ 2 4" xfId="347" xr:uid="{00000000-0005-0000-0000-00002C010000}"/>
    <cellStyle name="ปกติ 3" xfId="73" xr:uid="{00000000-0005-0000-0000-00002D010000}"/>
    <cellStyle name="ปกติ 4" xfId="163" xr:uid="{00000000-0005-0000-0000-00002E010000}"/>
    <cellStyle name="ปกติ 8" xfId="307" xr:uid="{00000000-0005-0000-0000-00002F010000}"/>
    <cellStyle name="ปกติ_Sheet1" xfId="4" xr:uid="{00000000-0005-0000-0000-000030010000}"/>
    <cellStyle name="ปกติ_ใบรวมแบบใหม่(น้านพ)" xfId="5" xr:uid="{00000000-0005-0000-0000-000031010000}"/>
    <cellStyle name="ปกติ_ใบรวมแบบใหม่(น้านพ) 2" xfId="164" xr:uid="{00000000-0005-0000-0000-000032010000}"/>
    <cellStyle name="ป้อนค่า" xfId="165" xr:uid="{00000000-0005-0000-0000-000033010000}"/>
    <cellStyle name="ป้อนค่า 2" xfId="166" xr:uid="{00000000-0005-0000-0000-000034010000}"/>
    <cellStyle name="ป้อนค่า 2 2" xfId="348" xr:uid="{00000000-0005-0000-0000-000035010000}"/>
    <cellStyle name="ป้อนค่า 2 3" xfId="349" xr:uid="{00000000-0005-0000-0000-000036010000}"/>
    <cellStyle name="ป้อนค่า 2 4" xfId="350" xr:uid="{00000000-0005-0000-0000-000037010000}"/>
    <cellStyle name="ป้อนค่า 2 5" xfId="351" xr:uid="{00000000-0005-0000-0000-000038010000}"/>
    <cellStyle name="ป้อนค่า 2 6" xfId="352" xr:uid="{00000000-0005-0000-0000-000039010000}"/>
    <cellStyle name="ป้อนค่า 2 7" xfId="353" xr:uid="{00000000-0005-0000-0000-00003A010000}"/>
    <cellStyle name="ป้อนค่า 3" xfId="167" xr:uid="{00000000-0005-0000-0000-00003B010000}"/>
    <cellStyle name="ป้อนค่า 3 2" xfId="354" xr:uid="{00000000-0005-0000-0000-00003C010000}"/>
    <cellStyle name="ป้อนค่า 3 3" xfId="355" xr:uid="{00000000-0005-0000-0000-00003D010000}"/>
    <cellStyle name="ป้อนค่า 3 4" xfId="356" xr:uid="{00000000-0005-0000-0000-00003E010000}"/>
    <cellStyle name="ป้อนค่า 3 5" xfId="357" xr:uid="{00000000-0005-0000-0000-00003F010000}"/>
    <cellStyle name="ป้อนค่า 3 6" xfId="358" xr:uid="{00000000-0005-0000-0000-000040010000}"/>
    <cellStyle name="ป้อนค่า 3 7" xfId="359" xr:uid="{00000000-0005-0000-0000-000041010000}"/>
    <cellStyle name="ป้อนค่า 4" xfId="360" xr:uid="{00000000-0005-0000-0000-000042010000}"/>
    <cellStyle name="ป้อนค่า 5" xfId="361" xr:uid="{00000000-0005-0000-0000-000043010000}"/>
    <cellStyle name="ป้อนค่า 6" xfId="362" xr:uid="{00000000-0005-0000-0000-000044010000}"/>
    <cellStyle name="ป้อนค่า 7" xfId="363" xr:uid="{00000000-0005-0000-0000-000045010000}"/>
    <cellStyle name="ป้อนค่า 8" xfId="364" xr:uid="{00000000-0005-0000-0000-000046010000}"/>
    <cellStyle name="ป้อนค่า 9" xfId="365" xr:uid="{00000000-0005-0000-0000-000047010000}"/>
    <cellStyle name="ปานกลาง" xfId="168" xr:uid="{00000000-0005-0000-0000-000048010000}"/>
    <cellStyle name="ปานกลาง 2" xfId="169" xr:uid="{00000000-0005-0000-0000-000049010000}"/>
    <cellStyle name="ปานกลาง 3" xfId="170" xr:uid="{00000000-0005-0000-0000-00004A010000}"/>
    <cellStyle name="เปอร์เซ็นต์" xfId="308" builtinId="5"/>
    <cellStyle name="ผลรวม" xfId="171" xr:uid="{00000000-0005-0000-0000-00004C010000}"/>
    <cellStyle name="ผลรวม 2" xfId="172" xr:uid="{00000000-0005-0000-0000-00004D010000}"/>
    <cellStyle name="ผลรวม 2 2" xfId="366" xr:uid="{00000000-0005-0000-0000-00004E010000}"/>
    <cellStyle name="ผลรวม 2 3" xfId="367" xr:uid="{00000000-0005-0000-0000-00004F010000}"/>
    <cellStyle name="ผลรวม 2 4" xfId="368" xr:uid="{00000000-0005-0000-0000-000050010000}"/>
    <cellStyle name="ผลรวม 2 5" xfId="369" xr:uid="{00000000-0005-0000-0000-000051010000}"/>
    <cellStyle name="ผลรวม 2 6" xfId="370" xr:uid="{00000000-0005-0000-0000-000052010000}"/>
    <cellStyle name="ผลรวม 2 7" xfId="371" xr:uid="{00000000-0005-0000-0000-000053010000}"/>
    <cellStyle name="ผลรวม 3" xfId="173" xr:uid="{00000000-0005-0000-0000-000054010000}"/>
    <cellStyle name="ผลรวม 3 2" xfId="372" xr:uid="{00000000-0005-0000-0000-000055010000}"/>
    <cellStyle name="ผลรวม 3 3" xfId="373" xr:uid="{00000000-0005-0000-0000-000056010000}"/>
    <cellStyle name="ผลรวม 3 4" xfId="374" xr:uid="{00000000-0005-0000-0000-000057010000}"/>
    <cellStyle name="ผลรวม 3 5" xfId="375" xr:uid="{00000000-0005-0000-0000-000058010000}"/>
    <cellStyle name="ผลรวม 3 6" xfId="376" xr:uid="{00000000-0005-0000-0000-000059010000}"/>
    <cellStyle name="ผลรวม 3 7" xfId="377" xr:uid="{00000000-0005-0000-0000-00005A010000}"/>
    <cellStyle name="ผลรวม 4" xfId="378" xr:uid="{00000000-0005-0000-0000-00005B010000}"/>
    <cellStyle name="ผลรวม 5" xfId="379" xr:uid="{00000000-0005-0000-0000-00005C010000}"/>
    <cellStyle name="ผลรวม 6" xfId="380" xr:uid="{00000000-0005-0000-0000-00005D010000}"/>
    <cellStyle name="ผลรวม 7" xfId="381" xr:uid="{00000000-0005-0000-0000-00005E010000}"/>
    <cellStyle name="ผลรวม 8" xfId="382" xr:uid="{00000000-0005-0000-0000-00005F010000}"/>
    <cellStyle name="ผลรวม 9" xfId="383" xr:uid="{00000000-0005-0000-0000-000060010000}"/>
    <cellStyle name="แย่" xfId="142" xr:uid="{00000000-0005-0000-0000-000061010000}"/>
    <cellStyle name="แย่ 2" xfId="143" xr:uid="{00000000-0005-0000-0000-000062010000}"/>
    <cellStyle name="แย่ 3" xfId="144" xr:uid="{00000000-0005-0000-0000-000063010000}"/>
    <cellStyle name="ส่วนที่ถูกเน้น1" xfId="174" xr:uid="{00000000-0005-0000-0000-000064010000}"/>
    <cellStyle name="ส่วนที่ถูกเน้น1 2" xfId="175" xr:uid="{00000000-0005-0000-0000-000065010000}"/>
    <cellStyle name="ส่วนที่ถูกเน้น1 3" xfId="176" xr:uid="{00000000-0005-0000-0000-000066010000}"/>
    <cellStyle name="ส่วนที่ถูกเน้น2" xfId="177" xr:uid="{00000000-0005-0000-0000-000067010000}"/>
    <cellStyle name="ส่วนที่ถูกเน้น2 2" xfId="178" xr:uid="{00000000-0005-0000-0000-000068010000}"/>
    <cellStyle name="ส่วนที่ถูกเน้น2 3" xfId="179" xr:uid="{00000000-0005-0000-0000-000069010000}"/>
    <cellStyle name="ส่วนที่ถูกเน้น3" xfId="180" xr:uid="{00000000-0005-0000-0000-00006A010000}"/>
    <cellStyle name="ส่วนที่ถูกเน้น3 2" xfId="181" xr:uid="{00000000-0005-0000-0000-00006B010000}"/>
    <cellStyle name="ส่วนที่ถูกเน้น3 3" xfId="182" xr:uid="{00000000-0005-0000-0000-00006C010000}"/>
    <cellStyle name="ส่วนที่ถูกเน้น4" xfId="183" xr:uid="{00000000-0005-0000-0000-00006D010000}"/>
    <cellStyle name="ส่วนที่ถูกเน้น4 2" xfId="184" xr:uid="{00000000-0005-0000-0000-00006E010000}"/>
    <cellStyle name="ส่วนที่ถูกเน้น4 3" xfId="185" xr:uid="{00000000-0005-0000-0000-00006F010000}"/>
    <cellStyle name="ส่วนที่ถูกเน้น5" xfId="186" xr:uid="{00000000-0005-0000-0000-000070010000}"/>
    <cellStyle name="ส่วนที่ถูกเน้น5 2" xfId="187" xr:uid="{00000000-0005-0000-0000-000071010000}"/>
    <cellStyle name="ส่วนที่ถูกเน้น5 3" xfId="188" xr:uid="{00000000-0005-0000-0000-000072010000}"/>
    <cellStyle name="ส่วนที่ถูกเน้น6" xfId="189" xr:uid="{00000000-0005-0000-0000-000073010000}"/>
    <cellStyle name="ส่วนที่ถูกเน้น6 2" xfId="190" xr:uid="{00000000-0005-0000-0000-000074010000}"/>
    <cellStyle name="ส่วนที่ถูกเน้น6 3" xfId="191" xr:uid="{00000000-0005-0000-0000-000075010000}"/>
    <cellStyle name="แสดงผล" xfId="145" xr:uid="{00000000-0005-0000-0000-000076010000}"/>
    <cellStyle name="แสดงผล 2" xfId="146" xr:uid="{00000000-0005-0000-0000-000077010000}"/>
    <cellStyle name="แสดงผล 2 2" xfId="384" xr:uid="{00000000-0005-0000-0000-000078010000}"/>
    <cellStyle name="แสดงผล 2 3" xfId="385" xr:uid="{00000000-0005-0000-0000-000079010000}"/>
    <cellStyle name="แสดงผล 2 4" xfId="386" xr:uid="{00000000-0005-0000-0000-00007A010000}"/>
    <cellStyle name="แสดงผล 2 5" xfId="387" xr:uid="{00000000-0005-0000-0000-00007B010000}"/>
    <cellStyle name="แสดงผล 2 6" xfId="388" xr:uid="{00000000-0005-0000-0000-00007C010000}"/>
    <cellStyle name="แสดงผล 2 7" xfId="389" xr:uid="{00000000-0005-0000-0000-00007D010000}"/>
    <cellStyle name="แสดงผล 3" xfId="147" xr:uid="{00000000-0005-0000-0000-00007E010000}"/>
    <cellStyle name="แสดงผล 3 2" xfId="390" xr:uid="{00000000-0005-0000-0000-00007F010000}"/>
    <cellStyle name="แสดงผล 3 3" xfId="391" xr:uid="{00000000-0005-0000-0000-000080010000}"/>
    <cellStyle name="แสดงผล 3 4" xfId="392" xr:uid="{00000000-0005-0000-0000-000081010000}"/>
    <cellStyle name="แสดงผล 3 5" xfId="393" xr:uid="{00000000-0005-0000-0000-000082010000}"/>
    <cellStyle name="แสดงผล 3 6" xfId="394" xr:uid="{00000000-0005-0000-0000-000083010000}"/>
    <cellStyle name="แสดงผล 3 7" xfId="395" xr:uid="{00000000-0005-0000-0000-000084010000}"/>
    <cellStyle name="แสดงผล 4" xfId="396" xr:uid="{00000000-0005-0000-0000-000085010000}"/>
    <cellStyle name="แสดงผล 5" xfId="397" xr:uid="{00000000-0005-0000-0000-000086010000}"/>
    <cellStyle name="แสดงผล 6" xfId="398" xr:uid="{00000000-0005-0000-0000-000087010000}"/>
    <cellStyle name="แสดงผล 7" xfId="399" xr:uid="{00000000-0005-0000-0000-000088010000}"/>
    <cellStyle name="แสดงผล 8" xfId="400" xr:uid="{00000000-0005-0000-0000-000089010000}"/>
    <cellStyle name="แสดงผล 9" xfId="401" xr:uid="{00000000-0005-0000-0000-00008A010000}"/>
    <cellStyle name="หมายเหตุ" xfId="192" xr:uid="{00000000-0005-0000-0000-00008B010000}"/>
    <cellStyle name="หมายเหตุ 2" xfId="193" xr:uid="{00000000-0005-0000-0000-00008C010000}"/>
    <cellStyle name="หมายเหตุ 2 2" xfId="402" xr:uid="{00000000-0005-0000-0000-00008D010000}"/>
    <cellStyle name="หมายเหตุ 2 3" xfId="403" xr:uid="{00000000-0005-0000-0000-00008E010000}"/>
    <cellStyle name="หมายเหตุ 2 4" xfId="404" xr:uid="{00000000-0005-0000-0000-00008F010000}"/>
    <cellStyle name="หมายเหตุ 2 5" xfId="405" xr:uid="{00000000-0005-0000-0000-000090010000}"/>
    <cellStyle name="หมายเหตุ 2 6" xfId="406" xr:uid="{00000000-0005-0000-0000-000091010000}"/>
    <cellStyle name="หมายเหตุ 2 7" xfId="407" xr:uid="{00000000-0005-0000-0000-000092010000}"/>
    <cellStyle name="หมายเหตุ 3" xfId="194" xr:uid="{00000000-0005-0000-0000-000093010000}"/>
    <cellStyle name="หมายเหตุ 3 2" xfId="408" xr:uid="{00000000-0005-0000-0000-000094010000}"/>
    <cellStyle name="หมายเหตุ 3 3" xfId="409" xr:uid="{00000000-0005-0000-0000-000095010000}"/>
    <cellStyle name="หมายเหตุ 3 4" xfId="410" xr:uid="{00000000-0005-0000-0000-000096010000}"/>
    <cellStyle name="หมายเหตุ 3 5" xfId="411" xr:uid="{00000000-0005-0000-0000-000097010000}"/>
    <cellStyle name="หมายเหตุ 3 6" xfId="412" xr:uid="{00000000-0005-0000-0000-000098010000}"/>
    <cellStyle name="หมายเหตุ 3 7" xfId="413" xr:uid="{00000000-0005-0000-0000-000099010000}"/>
    <cellStyle name="หมายเหตุ 4" xfId="414" xr:uid="{00000000-0005-0000-0000-00009A010000}"/>
    <cellStyle name="หมายเหตุ 5" xfId="415" xr:uid="{00000000-0005-0000-0000-00009B010000}"/>
    <cellStyle name="หมายเหตุ 6" xfId="416" xr:uid="{00000000-0005-0000-0000-00009C010000}"/>
    <cellStyle name="หมายเหตุ 7" xfId="417" xr:uid="{00000000-0005-0000-0000-00009D010000}"/>
    <cellStyle name="หมายเหตุ 8" xfId="418" xr:uid="{00000000-0005-0000-0000-00009E010000}"/>
    <cellStyle name="หมายเหตุ 9" xfId="419" xr:uid="{00000000-0005-0000-0000-00009F010000}"/>
    <cellStyle name="หัวเรื่อง 1" xfId="195" xr:uid="{00000000-0005-0000-0000-0000A0010000}"/>
    <cellStyle name="หัวเรื่อง 1 2" xfId="196" xr:uid="{00000000-0005-0000-0000-0000A1010000}"/>
    <cellStyle name="หัวเรื่อง 1 3" xfId="197" xr:uid="{00000000-0005-0000-0000-0000A2010000}"/>
    <cellStyle name="หัวเรื่อง 2" xfId="198" xr:uid="{00000000-0005-0000-0000-0000A3010000}"/>
    <cellStyle name="หัวเรื่อง 2 2" xfId="199" xr:uid="{00000000-0005-0000-0000-0000A4010000}"/>
    <cellStyle name="หัวเรื่อง 2 3" xfId="200" xr:uid="{00000000-0005-0000-0000-0000A5010000}"/>
    <cellStyle name="หัวเรื่อง 3" xfId="201" xr:uid="{00000000-0005-0000-0000-0000A6010000}"/>
    <cellStyle name="หัวเรื่อง 3 2" xfId="202" xr:uid="{00000000-0005-0000-0000-0000A7010000}"/>
    <cellStyle name="หัวเรื่อง 3 3" xfId="203" xr:uid="{00000000-0005-0000-0000-0000A8010000}"/>
    <cellStyle name="หัวเรื่อง 4" xfId="204" xr:uid="{00000000-0005-0000-0000-0000A9010000}"/>
    <cellStyle name="หัวเรื่อง 4 2" xfId="205" xr:uid="{00000000-0005-0000-0000-0000AA010000}"/>
    <cellStyle name="หัวเรื่อง 4 3" xfId="206" xr:uid="{00000000-0005-0000-0000-0000AB01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34"/>
  <sheetViews>
    <sheetView view="pageBreakPreview" zoomScaleNormal="100" zoomScaleSheetLayoutView="100" workbookViewId="0">
      <selection activeCell="Q195" sqref="Q195"/>
    </sheetView>
  </sheetViews>
  <sheetFormatPr defaultColWidth="9.140625" defaultRowHeight="24.95" customHeight="1"/>
  <cols>
    <col min="1" max="1" width="7.5703125" style="1" customWidth="1"/>
    <col min="2" max="2" width="14.140625" style="1" customWidth="1"/>
    <col min="3" max="3" width="43.140625" style="1" customWidth="1"/>
    <col min="4" max="4" width="21.5703125" style="1" customWidth="1"/>
    <col min="5" max="5" width="16.7109375" style="1" customWidth="1"/>
    <col min="6" max="6" width="12.28515625" style="142" customWidth="1"/>
    <col min="7" max="16384" width="9.140625" style="1"/>
  </cols>
  <sheetData>
    <row r="1" spans="1:13" ht="24" customHeight="1">
      <c r="A1" s="562" t="s">
        <v>0</v>
      </c>
      <c r="B1" s="562"/>
      <c r="C1" s="562"/>
      <c r="D1" s="562"/>
      <c r="E1" s="562"/>
      <c r="F1" s="360"/>
      <c r="G1" s="360"/>
      <c r="H1" s="360"/>
      <c r="I1" s="360"/>
      <c r="J1" s="360"/>
      <c r="K1" s="360"/>
      <c r="L1" s="360"/>
      <c r="M1" s="360"/>
    </row>
    <row r="2" spans="1:13" ht="24" customHeight="1">
      <c r="A2" s="354" t="s">
        <v>1</v>
      </c>
      <c r="B2" s="354"/>
      <c r="C2" s="354"/>
      <c r="D2" s="354"/>
      <c r="E2" s="114"/>
    </row>
    <row r="3" spans="1:13" ht="24" customHeight="1">
      <c r="A3" s="126" t="s">
        <v>2</v>
      </c>
      <c r="B3" s="126"/>
      <c r="C3" s="126"/>
      <c r="D3" s="126"/>
      <c r="E3" s="115"/>
    </row>
    <row r="4" spans="1:13" ht="24" customHeight="1">
      <c r="A4" s="126" t="s">
        <v>3</v>
      </c>
      <c r="B4" s="126"/>
      <c r="C4" s="352" t="s">
        <v>4</v>
      </c>
      <c r="D4" s="126"/>
      <c r="E4" s="115"/>
    </row>
    <row r="5" spans="1:13" ht="24" customHeight="1">
      <c r="A5" s="126" t="s">
        <v>5</v>
      </c>
      <c r="B5" s="126"/>
      <c r="C5" s="126"/>
      <c r="D5" s="126"/>
      <c r="E5" s="115"/>
    </row>
    <row r="6" spans="1:13" ht="24" customHeight="1">
      <c r="A6" s="126" t="s">
        <v>6</v>
      </c>
      <c r="B6" s="126"/>
      <c r="C6" s="126"/>
      <c r="D6" s="126"/>
      <c r="E6" s="115"/>
    </row>
    <row r="7" spans="1:13" ht="24" customHeight="1">
      <c r="A7" s="126" t="s">
        <v>7</v>
      </c>
      <c r="B7" s="126"/>
      <c r="C7" s="511"/>
      <c r="D7" s="126"/>
      <c r="E7" s="116"/>
    </row>
    <row r="8" spans="1:13" ht="24" customHeight="1">
      <c r="A8" s="517" t="s">
        <v>8</v>
      </c>
      <c r="B8" s="517"/>
      <c r="C8" s="518" t="s">
        <v>9</v>
      </c>
      <c r="D8" s="517"/>
      <c r="E8" s="519"/>
    </row>
    <row r="9" spans="1:13" ht="24" customHeight="1" thickBot="1">
      <c r="A9" s="364"/>
      <c r="B9" s="364"/>
      <c r="C9" s="364"/>
      <c r="D9" s="364"/>
      <c r="E9" s="365" t="s">
        <v>10</v>
      </c>
      <c r="F9" s="359"/>
      <c r="G9" s="359"/>
      <c r="H9" s="359"/>
      <c r="I9" s="359"/>
      <c r="J9" s="366"/>
      <c r="K9" s="366"/>
      <c r="L9" s="366"/>
      <c r="M9" s="366"/>
    </row>
    <row r="10" spans="1:13" ht="24" customHeight="1" thickTop="1" thickBot="1">
      <c r="A10" s="117" t="s">
        <v>11</v>
      </c>
      <c r="B10" s="567" t="s">
        <v>12</v>
      </c>
      <c r="C10" s="568"/>
      <c r="D10" s="117" t="s">
        <v>13</v>
      </c>
      <c r="E10" s="117" t="s">
        <v>14</v>
      </c>
    </row>
    <row r="11" spans="1:13" ht="24" customHeight="1" thickTop="1">
      <c r="A11" s="127">
        <v>1</v>
      </c>
      <c r="B11" s="569" t="s">
        <v>15</v>
      </c>
      <c r="C11" s="570"/>
      <c r="D11" s="162">
        <f>'ปร.5(ก)'!F24</f>
        <v>7095837.1183642792</v>
      </c>
      <c r="E11" s="118"/>
    </row>
    <row r="12" spans="1:13" ht="24" customHeight="1">
      <c r="A12" s="128">
        <v>2</v>
      </c>
      <c r="B12" s="555" t="s">
        <v>16</v>
      </c>
      <c r="C12" s="556"/>
      <c r="D12" s="109">
        <f>'ปร.5(ข)'!P21</f>
        <v>772582.8</v>
      </c>
      <c r="E12" s="119"/>
    </row>
    <row r="13" spans="1:13" ht="24" customHeight="1" thickBot="1">
      <c r="A13" s="128">
        <v>3</v>
      </c>
      <c r="B13" s="571" t="s">
        <v>17</v>
      </c>
      <c r="C13" s="572"/>
      <c r="D13" s="109">
        <f>'ปร.4(พ)'!H11</f>
        <v>22500</v>
      </c>
      <c r="E13" s="119"/>
    </row>
    <row r="14" spans="1:13" ht="24" customHeight="1" thickTop="1">
      <c r="A14" s="557" t="s">
        <v>18</v>
      </c>
      <c r="B14" s="153"/>
      <c r="C14" s="154" t="s">
        <v>19</v>
      </c>
      <c r="D14" s="363">
        <f>SUM(D11:D13)</f>
        <v>7890919.918364279</v>
      </c>
      <c r="E14" s="542"/>
      <c r="F14" s="507"/>
    </row>
    <row r="15" spans="1:13" ht="24" customHeight="1" thickBot="1">
      <c r="A15" s="558"/>
      <c r="B15" s="120"/>
      <c r="C15" s="121" t="s">
        <v>20</v>
      </c>
      <c r="D15" s="362">
        <f>D14</f>
        <v>7890919.918364279</v>
      </c>
      <c r="E15" s="543"/>
    </row>
    <row r="16" spans="1:13" ht="24" customHeight="1" thickTop="1">
      <c r="A16" s="558"/>
      <c r="B16" s="563" t="s">
        <v>20</v>
      </c>
      <c r="C16" s="560" t="str">
        <f>"( "&amp;BAHTTEXT(D15)&amp;" )"</f>
        <v>( เจ็ดล้านแปดแสนเก้าหมื่นเก้าร้อยสิบเก้าบาทเก้าสิบสองสตางค์ )</v>
      </c>
      <c r="D16" s="560"/>
      <c r="E16" s="561"/>
      <c r="F16" s="143"/>
    </row>
    <row r="17" spans="1:5" ht="24" customHeight="1" thickBot="1">
      <c r="A17" s="559"/>
      <c r="B17" s="564"/>
      <c r="C17" s="565" t="s">
        <v>21</v>
      </c>
      <c r="D17" s="565"/>
      <c r="E17" s="566"/>
    </row>
    <row r="18" spans="1:5" ht="24" customHeight="1" thickTop="1">
      <c r="A18" s="121"/>
      <c r="B18" s="121"/>
      <c r="C18" s="481"/>
      <c r="D18" s="481"/>
      <c r="E18" s="481"/>
    </row>
    <row r="19" spans="1:5" ht="24" customHeight="1">
      <c r="A19" s="121"/>
      <c r="B19" s="121"/>
      <c r="C19" s="481"/>
      <c r="D19" s="481"/>
      <c r="E19" s="481"/>
    </row>
    <row r="20" spans="1:5" ht="24" customHeight="1">
      <c r="A20" s="121"/>
      <c r="B20" s="121"/>
      <c r="C20" s="481"/>
      <c r="D20" s="481"/>
      <c r="E20" s="481"/>
    </row>
    <row r="21" spans="1:5" ht="24" customHeight="1">
      <c r="A21" s="152"/>
      <c r="B21" s="152"/>
      <c r="C21" s="125"/>
      <c r="D21" s="152"/>
      <c r="E21" s="152"/>
    </row>
    <row r="22" spans="1:5" ht="24" customHeight="1">
      <c r="A22" s="129"/>
      <c r="B22" s="129"/>
      <c r="C22" s="129"/>
      <c r="D22" s="129"/>
      <c r="E22" s="129"/>
    </row>
    <row r="23" spans="1:5" ht="24" customHeight="1">
      <c r="A23" s="129"/>
      <c r="B23" s="129"/>
      <c r="C23" s="138"/>
      <c r="D23" s="129"/>
      <c r="E23" s="129"/>
    </row>
    <row r="24" spans="1:5" ht="24" customHeight="1">
      <c r="A24" s="129"/>
      <c r="B24" s="129"/>
      <c r="C24" s="200"/>
      <c r="D24" s="129"/>
      <c r="E24" s="129"/>
    </row>
    <row r="25" spans="1:5" ht="24" customHeight="1">
      <c r="A25" s="129"/>
      <c r="B25" s="129"/>
      <c r="C25" s="129"/>
      <c r="D25" s="129"/>
      <c r="E25" s="129"/>
    </row>
    <row r="26" spans="1:5" ht="24" customHeight="1">
      <c r="A26" s="554"/>
      <c r="B26" s="554"/>
      <c r="C26" s="554"/>
      <c r="D26" s="554"/>
      <c r="E26" s="554"/>
    </row>
    <row r="27" spans="1:5" ht="24" customHeight="1">
      <c r="A27" s="553"/>
      <c r="B27" s="553"/>
      <c r="C27" s="553"/>
      <c r="D27" s="553"/>
      <c r="E27" s="553"/>
    </row>
    <row r="28" spans="1:5" ht="24" customHeight="1">
      <c r="A28" s="553"/>
      <c r="B28" s="553"/>
      <c r="C28" s="553"/>
      <c r="D28" s="553"/>
      <c r="E28" s="553"/>
    </row>
    <row r="29" spans="1:5" ht="24" customHeight="1">
      <c r="A29" s="553"/>
      <c r="B29" s="553"/>
      <c r="C29" s="553"/>
      <c r="D29" s="553"/>
      <c r="E29" s="553"/>
    </row>
    <row r="30" spans="1:5" ht="24" customHeight="1">
      <c r="A30" s="138"/>
      <c r="B30" s="138"/>
      <c r="C30" s="138"/>
      <c r="D30" s="138"/>
      <c r="E30" s="138"/>
    </row>
    <row r="31" spans="1:5" ht="24" customHeight="1">
      <c r="A31" s="554"/>
      <c r="B31" s="554"/>
      <c r="C31" s="554"/>
      <c r="D31" s="554"/>
      <c r="E31" s="554"/>
    </row>
    <row r="32" spans="1:5" ht="24" customHeight="1">
      <c r="A32" s="553"/>
      <c r="B32" s="553"/>
      <c r="C32" s="553"/>
      <c r="D32" s="553"/>
      <c r="E32" s="553"/>
    </row>
    <row r="33" spans="1:5" ht="24.95" customHeight="1">
      <c r="A33" s="553"/>
      <c r="B33" s="553"/>
      <c r="C33" s="553"/>
      <c r="D33" s="553"/>
      <c r="E33" s="553"/>
    </row>
    <row r="34" spans="1:5" ht="24.95" customHeight="1">
      <c r="A34" s="553"/>
      <c r="B34" s="553"/>
      <c r="C34" s="553"/>
      <c r="D34" s="553"/>
      <c r="E34" s="553"/>
    </row>
  </sheetData>
  <mergeCells count="17">
    <mergeCell ref="B12:C12"/>
    <mergeCell ref="A14:A17"/>
    <mergeCell ref="C16:E16"/>
    <mergeCell ref="A1:E1"/>
    <mergeCell ref="A33:E33"/>
    <mergeCell ref="A26:E26"/>
    <mergeCell ref="B16:B17"/>
    <mergeCell ref="C17:E17"/>
    <mergeCell ref="B10:C10"/>
    <mergeCell ref="B11:C11"/>
    <mergeCell ref="B13:C13"/>
    <mergeCell ref="A34:E34"/>
    <mergeCell ref="A27:E27"/>
    <mergeCell ref="A28:E28"/>
    <mergeCell ref="A29:E29"/>
    <mergeCell ref="A31:E31"/>
    <mergeCell ref="A32:E32"/>
  </mergeCells>
  <pageMargins left="0.59055118110236227" right="0.39370078740157483" top="0.39370078740157483" bottom="0.31496062992125984" header="0.31496062992125984" footer="0.31496062992125984"/>
  <pageSetup paperSize="9" scale="98" orientation="portrait" r:id="rId1"/>
  <headerFooter alignWithMargins="0">
    <oddHeader xml:space="preserve">&amp;R&amp;"TH SarabunPSK,ธรรมดา"&amp;12แบบ ปร.6 แผ่นที่ 1/1  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J129"/>
  <sheetViews>
    <sheetView view="pageBreakPreview" topLeftCell="C7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53" customWidth="1"/>
    <col min="2" max="2" width="56.7109375" style="47" customWidth="1"/>
    <col min="3" max="3" width="9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47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'ปร.5(ก)'!C9</f>
        <v>………………………………………………………………………………..</v>
      </c>
      <c r="H6" s="361"/>
      <c r="I6" s="373"/>
      <c r="J6" s="373"/>
    </row>
    <row r="7" spans="1:1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50"/>
      <c r="B10" s="51" t="s">
        <v>530</v>
      </c>
      <c r="C10" s="3"/>
      <c r="D10" s="3"/>
      <c r="E10" s="3"/>
      <c r="F10" s="3"/>
      <c r="G10" s="3"/>
      <c r="H10" s="3"/>
      <c r="I10" s="3"/>
      <c r="J10" s="3"/>
    </row>
    <row r="11" spans="1:10" ht="21" customHeight="1">
      <c r="A11" s="146">
        <v>1</v>
      </c>
      <c r="B11" s="18" t="s">
        <v>56</v>
      </c>
      <c r="C11" s="70"/>
      <c r="D11" s="57"/>
      <c r="E11" s="71"/>
      <c r="F11" s="72"/>
      <c r="G11" s="70"/>
      <c r="H11" s="8"/>
      <c r="I11" s="73"/>
      <c r="J11" s="8"/>
    </row>
    <row r="12" spans="1:10" ht="21" customHeight="1">
      <c r="A12" s="12"/>
      <c r="B12" s="9" t="s">
        <v>108</v>
      </c>
      <c r="C12" s="62"/>
      <c r="D12" s="23"/>
      <c r="E12" s="15"/>
      <c r="F12" s="15"/>
      <c r="G12" s="15"/>
      <c r="H12" s="15"/>
      <c r="I12" s="16"/>
      <c r="J12" s="8"/>
    </row>
    <row r="13" spans="1:10" ht="21" customHeight="1">
      <c r="A13" s="12"/>
      <c r="B13" s="8" t="s">
        <v>531</v>
      </c>
      <c r="C13" s="6">
        <v>0</v>
      </c>
      <c r="D13" s="7" t="s">
        <v>88</v>
      </c>
      <c r="E13" s="6">
        <v>560.75</v>
      </c>
      <c r="F13" s="6">
        <f>C13*E13</f>
        <v>0</v>
      </c>
      <c r="G13" s="15">
        <v>99</v>
      </c>
      <c r="H13" s="6">
        <f>C13*G13</f>
        <v>0</v>
      </c>
      <c r="I13" s="16">
        <f>F13+H13</f>
        <v>0</v>
      </c>
      <c r="J13" s="8"/>
    </row>
    <row r="14" spans="1:10" ht="21" customHeight="1">
      <c r="A14" s="12"/>
      <c r="B14" s="8" t="s">
        <v>532</v>
      </c>
      <c r="C14" s="6">
        <v>0</v>
      </c>
      <c r="D14" s="7" t="s">
        <v>88</v>
      </c>
      <c r="E14" s="6">
        <v>1762.85</v>
      </c>
      <c r="F14" s="6">
        <f>C14*E14</f>
        <v>0</v>
      </c>
      <c r="G14" s="15">
        <v>398</v>
      </c>
      <c r="H14" s="6">
        <f>C14*G14</f>
        <v>0</v>
      </c>
      <c r="I14" s="16">
        <f>F14+H14</f>
        <v>0</v>
      </c>
      <c r="J14" s="8"/>
    </row>
    <row r="15" spans="1:10" ht="21" customHeight="1">
      <c r="A15" s="12"/>
      <c r="B15" s="8" t="s">
        <v>533</v>
      </c>
      <c r="C15" s="6">
        <v>0</v>
      </c>
      <c r="D15" s="7" t="s">
        <v>88</v>
      </c>
      <c r="E15" s="6">
        <v>1898.64</v>
      </c>
      <c r="F15" s="6">
        <f>C15*E15</f>
        <v>0</v>
      </c>
      <c r="G15" s="15">
        <v>391</v>
      </c>
      <c r="H15" s="6">
        <f>C15*G15</f>
        <v>0</v>
      </c>
      <c r="I15" s="16">
        <f>F15+H15</f>
        <v>0</v>
      </c>
      <c r="J15" s="8"/>
    </row>
    <row r="16" spans="1:10" ht="21" customHeight="1">
      <c r="A16" s="12"/>
      <c r="B16" s="8" t="s">
        <v>534</v>
      </c>
      <c r="C16" s="6">
        <v>0</v>
      </c>
      <c r="D16" s="7" t="s">
        <v>90</v>
      </c>
      <c r="E16" s="6">
        <v>320</v>
      </c>
      <c r="F16" s="6">
        <f>C16*E16</f>
        <v>0</v>
      </c>
      <c r="G16" s="15">
        <v>133</v>
      </c>
      <c r="H16" s="6">
        <f>C16*G16</f>
        <v>0</v>
      </c>
      <c r="I16" s="16">
        <f>F16+H16</f>
        <v>0</v>
      </c>
      <c r="J16" s="8"/>
    </row>
    <row r="17" spans="1:10" ht="21" customHeight="1">
      <c r="A17" s="12"/>
      <c r="B17" s="8" t="s">
        <v>535</v>
      </c>
      <c r="C17" s="6"/>
      <c r="D17" s="7"/>
      <c r="E17" s="6"/>
      <c r="F17" s="6"/>
      <c r="G17" s="15"/>
      <c r="H17" s="6"/>
      <c r="I17" s="16"/>
      <c r="J17" s="8"/>
    </row>
    <row r="18" spans="1:10" ht="21" customHeight="1">
      <c r="A18" s="12"/>
      <c r="B18" s="8" t="s">
        <v>536</v>
      </c>
      <c r="C18" s="6">
        <v>0</v>
      </c>
      <c r="D18" s="7" t="s">
        <v>102</v>
      </c>
      <c r="E18" s="6">
        <v>22.52</v>
      </c>
      <c r="F18" s="6">
        <f t="shared" ref="F18:F24" si="0">C18*E18</f>
        <v>0</v>
      </c>
      <c r="G18" s="15">
        <v>4.0999999999999996</v>
      </c>
      <c r="H18" s="6">
        <f t="shared" ref="H18:H24" si="1">C18*G18</f>
        <v>0</v>
      </c>
      <c r="I18" s="16">
        <f t="shared" ref="I18:I24" si="2">F18+H18</f>
        <v>0</v>
      </c>
      <c r="J18" s="8"/>
    </row>
    <row r="19" spans="1:10" ht="21" customHeight="1">
      <c r="A19" s="12"/>
      <c r="B19" s="8" t="s">
        <v>537</v>
      </c>
      <c r="C19" s="6">
        <v>0</v>
      </c>
      <c r="D19" s="7" t="s">
        <v>102</v>
      </c>
      <c r="E19" s="6">
        <v>21.44</v>
      </c>
      <c r="F19" s="6">
        <f t="shared" si="0"/>
        <v>0</v>
      </c>
      <c r="G19" s="15">
        <v>4.0999999999999996</v>
      </c>
      <c r="H19" s="6">
        <f t="shared" si="1"/>
        <v>0</v>
      </c>
      <c r="I19" s="16">
        <f t="shared" si="2"/>
        <v>0</v>
      </c>
      <c r="J19" s="8"/>
    </row>
    <row r="20" spans="1:10" ht="21" customHeight="1">
      <c r="A20" s="12"/>
      <c r="B20" s="8" t="s">
        <v>538</v>
      </c>
      <c r="C20" s="6">
        <v>0</v>
      </c>
      <c r="D20" s="7" t="s">
        <v>102</v>
      </c>
      <c r="E20" s="6">
        <v>21.36</v>
      </c>
      <c r="F20" s="6">
        <f t="shared" si="0"/>
        <v>0</v>
      </c>
      <c r="G20" s="15">
        <v>3.3</v>
      </c>
      <c r="H20" s="6">
        <f t="shared" si="1"/>
        <v>0</v>
      </c>
      <c r="I20" s="16">
        <f t="shared" si="2"/>
        <v>0</v>
      </c>
      <c r="J20" s="8"/>
    </row>
    <row r="21" spans="1:10" ht="21" customHeight="1">
      <c r="A21" s="12"/>
      <c r="B21" s="8" t="s">
        <v>539</v>
      </c>
      <c r="C21" s="6">
        <v>0</v>
      </c>
      <c r="D21" s="7" t="s">
        <v>102</v>
      </c>
      <c r="E21" s="6">
        <v>21.44</v>
      </c>
      <c r="F21" s="6">
        <f t="shared" si="0"/>
        <v>0</v>
      </c>
      <c r="G21" s="15">
        <v>3.3</v>
      </c>
      <c r="H21" s="6">
        <f t="shared" si="1"/>
        <v>0</v>
      </c>
      <c r="I21" s="16">
        <f t="shared" si="2"/>
        <v>0</v>
      </c>
      <c r="J21" s="8"/>
    </row>
    <row r="22" spans="1:10" ht="21" customHeight="1">
      <c r="A22" s="12"/>
      <c r="B22" s="8" t="s">
        <v>540</v>
      </c>
      <c r="C22" s="6">
        <v>0</v>
      </c>
      <c r="D22" s="7" t="s">
        <v>102</v>
      </c>
      <c r="E22" s="6">
        <v>21.8</v>
      </c>
      <c r="F22" s="6">
        <f t="shared" si="0"/>
        <v>0</v>
      </c>
      <c r="G22" s="15">
        <v>2.9</v>
      </c>
      <c r="H22" s="6">
        <f t="shared" si="1"/>
        <v>0</v>
      </c>
      <c r="I22" s="16">
        <f t="shared" si="2"/>
        <v>0</v>
      </c>
      <c r="J22" s="8"/>
    </row>
    <row r="23" spans="1:10" ht="21" customHeight="1">
      <c r="A23" s="4"/>
      <c r="B23" s="34" t="s">
        <v>541</v>
      </c>
      <c r="C23" s="15">
        <v>0</v>
      </c>
      <c r="D23" s="23" t="s">
        <v>102</v>
      </c>
      <c r="E23" s="6">
        <v>49.07</v>
      </c>
      <c r="F23" s="6">
        <f t="shared" si="0"/>
        <v>0</v>
      </c>
      <c r="G23" s="15">
        <v>0</v>
      </c>
      <c r="H23" s="6">
        <f t="shared" si="1"/>
        <v>0</v>
      </c>
      <c r="I23" s="16">
        <f t="shared" si="2"/>
        <v>0</v>
      </c>
      <c r="J23" s="8"/>
    </row>
    <row r="24" spans="1:10" ht="21" customHeight="1">
      <c r="A24" s="4"/>
      <c r="B24" s="34" t="s">
        <v>542</v>
      </c>
      <c r="C24" s="15">
        <v>0</v>
      </c>
      <c r="D24" s="23" t="s">
        <v>102</v>
      </c>
      <c r="E24" s="6">
        <v>65.42</v>
      </c>
      <c r="F24" s="6">
        <f t="shared" si="0"/>
        <v>0</v>
      </c>
      <c r="G24" s="15">
        <v>0</v>
      </c>
      <c r="H24" s="6">
        <f t="shared" si="1"/>
        <v>0</v>
      </c>
      <c r="I24" s="16">
        <f t="shared" si="2"/>
        <v>0</v>
      </c>
      <c r="J24" s="8"/>
    </row>
    <row r="25" spans="1:10" ht="21" customHeight="1" thickBot="1">
      <c r="A25" s="12"/>
      <c r="B25" s="5" t="s">
        <v>120</v>
      </c>
      <c r="C25" s="62"/>
      <c r="D25" s="23"/>
      <c r="E25" s="15"/>
      <c r="F25" s="15"/>
      <c r="G25" s="15"/>
      <c r="H25" s="15"/>
      <c r="I25" s="61">
        <f>SUM(I13:I24)</f>
        <v>0</v>
      </c>
      <c r="J25" s="8"/>
    </row>
    <row r="26" spans="1:10" ht="21" customHeight="1">
      <c r="A26" s="12"/>
      <c r="B26" s="9" t="s">
        <v>488</v>
      </c>
      <c r="C26" s="62"/>
      <c r="D26" s="23"/>
      <c r="E26" s="15"/>
      <c r="F26" s="15"/>
      <c r="G26" s="15"/>
      <c r="H26" s="15"/>
      <c r="I26" s="16"/>
      <c r="J26" s="8"/>
    </row>
    <row r="27" spans="1:10" ht="21" customHeight="1">
      <c r="A27" s="12"/>
      <c r="B27" s="34" t="s">
        <v>543</v>
      </c>
      <c r="C27" s="15">
        <v>0</v>
      </c>
      <c r="D27" s="7" t="s">
        <v>102</v>
      </c>
      <c r="E27" s="6">
        <v>28.51</v>
      </c>
      <c r="F27" s="6">
        <f t="shared" ref="F27:F34" si="3">C27*E27</f>
        <v>0</v>
      </c>
      <c r="G27" s="6">
        <v>10</v>
      </c>
      <c r="H27" s="6">
        <f t="shared" ref="H27:H34" si="4">C27*G27</f>
        <v>0</v>
      </c>
      <c r="I27" s="16">
        <f t="shared" ref="I27:I34" si="5">F27+H27</f>
        <v>0</v>
      </c>
      <c r="J27" s="8"/>
    </row>
    <row r="28" spans="1:10" ht="21" customHeight="1">
      <c r="A28" s="12"/>
      <c r="B28" s="34" t="s">
        <v>544</v>
      </c>
      <c r="C28" s="15">
        <v>0</v>
      </c>
      <c r="D28" s="7" t="s">
        <v>102</v>
      </c>
      <c r="E28" s="6">
        <v>28.51</v>
      </c>
      <c r="F28" s="6">
        <f t="shared" si="3"/>
        <v>0</v>
      </c>
      <c r="G28" s="6">
        <v>10</v>
      </c>
      <c r="H28" s="6">
        <f t="shared" si="4"/>
        <v>0</v>
      </c>
      <c r="I28" s="16">
        <f t="shared" si="5"/>
        <v>0</v>
      </c>
      <c r="J28" s="8"/>
    </row>
    <row r="29" spans="1:10" ht="21" customHeight="1">
      <c r="A29" s="12"/>
      <c r="B29" s="34" t="s">
        <v>545</v>
      </c>
      <c r="C29" s="15">
        <v>0</v>
      </c>
      <c r="D29" s="7" t="s">
        <v>102</v>
      </c>
      <c r="E29" s="6">
        <v>28.51</v>
      </c>
      <c r="F29" s="6">
        <f t="shared" si="3"/>
        <v>0</v>
      </c>
      <c r="G29" s="6">
        <v>10</v>
      </c>
      <c r="H29" s="6">
        <f t="shared" si="4"/>
        <v>0</v>
      </c>
      <c r="I29" s="16">
        <f t="shared" si="5"/>
        <v>0</v>
      </c>
      <c r="J29" s="8"/>
    </row>
    <row r="30" spans="1:10" ht="21" customHeight="1">
      <c r="A30" s="12"/>
      <c r="B30" s="34" t="s">
        <v>546</v>
      </c>
      <c r="C30" s="15">
        <v>0</v>
      </c>
      <c r="D30" s="7" t="s">
        <v>102</v>
      </c>
      <c r="E30" s="6">
        <v>28.51</v>
      </c>
      <c r="F30" s="6">
        <f t="shared" si="3"/>
        <v>0</v>
      </c>
      <c r="G30" s="6">
        <v>10</v>
      </c>
      <c r="H30" s="6">
        <f t="shared" si="4"/>
        <v>0</v>
      </c>
      <c r="I30" s="16">
        <f t="shared" si="5"/>
        <v>0</v>
      </c>
      <c r="J30" s="8"/>
    </row>
    <row r="31" spans="1:10" ht="21" customHeight="1">
      <c r="A31" s="12"/>
      <c r="B31" s="30" t="s">
        <v>547</v>
      </c>
      <c r="C31" s="6">
        <v>0</v>
      </c>
      <c r="D31" s="7" t="s">
        <v>102</v>
      </c>
      <c r="E31" s="6">
        <v>28.51</v>
      </c>
      <c r="F31" s="6">
        <f t="shared" si="3"/>
        <v>0</v>
      </c>
      <c r="G31" s="6">
        <v>10</v>
      </c>
      <c r="H31" s="6">
        <f t="shared" si="4"/>
        <v>0</v>
      </c>
      <c r="I31" s="16">
        <f t="shared" si="5"/>
        <v>0</v>
      </c>
      <c r="J31" s="8"/>
    </row>
    <row r="32" spans="1:10" ht="21" customHeight="1">
      <c r="A32" s="12"/>
      <c r="B32" s="30" t="s">
        <v>548</v>
      </c>
      <c r="C32" s="62">
        <v>0</v>
      </c>
      <c r="D32" s="23" t="s">
        <v>125</v>
      </c>
      <c r="E32" s="15">
        <v>120</v>
      </c>
      <c r="F32" s="6">
        <f t="shared" si="3"/>
        <v>0</v>
      </c>
      <c r="G32" s="15">
        <v>50</v>
      </c>
      <c r="H32" s="6">
        <f t="shared" si="4"/>
        <v>0</v>
      </c>
      <c r="I32" s="16">
        <f t="shared" si="5"/>
        <v>0</v>
      </c>
      <c r="J32" s="8"/>
    </row>
    <row r="33" spans="1:10" ht="21" customHeight="1">
      <c r="A33" s="12"/>
      <c r="B33" s="30" t="s">
        <v>549</v>
      </c>
      <c r="C33" s="62">
        <v>0</v>
      </c>
      <c r="D33" s="23" t="s">
        <v>125</v>
      </c>
      <c r="E33" s="15">
        <v>50</v>
      </c>
      <c r="F33" s="6">
        <f t="shared" si="3"/>
        <v>0</v>
      </c>
      <c r="G33" s="15">
        <v>15</v>
      </c>
      <c r="H33" s="6">
        <f t="shared" si="4"/>
        <v>0</v>
      </c>
      <c r="I33" s="16">
        <f t="shared" si="5"/>
        <v>0</v>
      </c>
      <c r="J33" s="8"/>
    </row>
    <row r="34" spans="1:10" ht="21" customHeight="1">
      <c r="A34" s="43"/>
      <c r="B34" s="34" t="s">
        <v>550</v>
      </c>
      <c r="C34" s="6">
        <v>67</v>
      </c>
      <c r="D34" s="7" t="s">
        <v>90</v>
      </c>
      <c r="E34" s="6">
        <v>25</v>
      </c>
      <c r="F34" s="6">
        <f t="shared" si="3"/>
        <v>1675</v>
      </c>
      <c r="G34" s="6">
        <v>13</v>
      </c>
      <c r="H34" s="6">
        <f t="shared" si="4"/>
        <v>871</v>
      </c>
      <c r="I34" s="16">
        <f t="shared" si="5"/>
        <v>2546</v>
      </c>
      <c r="J34" s="82"/>
    </row>
    <row r="35" spans="1:10" ht="21" customHeight="1" thickBot="1">
      <c r="A35" s="12"/>
      <c r="B35" s="5" t="s">
        <v>497</v>
      </c>
      <c r="C35" s="6"/>
      <c r="D35" s="7"/>
      <c r="E35" s="6"/>
      <c r="F35" s="6"/>
      <c r="G35" s="6"/>
      <c r="H35" s="6"/>
      <c r="I35" s="63">
        <f>SUM(I27:I34)</f>
        <v>2546</v>
      </c>
      <c r="J35" s="8"/>
    </row>
    <row r="36" spans="1:10" ht="21" customHeight="1" thickBot="1">
      <c r="A36" s="28"/>
      <c r="B36" s="43" t="s">
        <v>498</v>
      </c>
      <c r="C36" s="19"/>
      <c r="D36" s="20"/>
      <c r="E36" s="19"/>
      <c r="F36" s="19"/>
      <c r="G36" s="19"/>
      <c r="H36" s="19"/>
      <c r="I36" s="226">
        <f>I25+I35</f>
        <v>2546</v>
      </c>
      <c r="J36" s="82"/>
    </row>
    <row r="37" spans="1:10" ht="21" customHeight="1">
      <c r="A37" s="43">
        <v>2</v>
      </c>
      <c r="B37" s="18" t="s">
        <v>57</v>
      </c>
      <c r="C37" s="19"/>
      <c r="D37" s="20"/>
      <c r="E37" s="19"/>
      <c r="F37" s="19"/>
      <c r="G37" s="19"/>
      <c r="H37" s="19"/>
      <c r="I37" s="21"/>
      <c r="J37" s="82"/>
    </row>
    <row r="38" spans="1:10" ht="21" customHeight="1">
      <c r="A38" s="43"/>
      <c r="B38" s="237" t="s">
        <v>154</v>
      </c>
      <c r="C38" s="27"/>
      <c r="D38" s="23"/>
      <c r="E38" s="15"/>
      <c r="F38" s="6"/>
      <c r="G38" s="15"/>
      <c r="H38" s="6"/>
      <c r="I38" s="16"/>
      <c r="J38" s="82"/>
    </row>
    <row r="39" spans="1:10" ht="21" customHeight="1">
      <c r="A39" s="43"/>
      <c r="B39" s="181" t="s">
        <v>551</v>
      </c>
      <c r="C39" s="6">
        <v>0</v>
      </c>
      <c r="D39" s="7" t="s">
        <v>90</v>
      </c>
      <c r="E39" s="6">
        <v>290</v>
      </c>
      <c r="F39" s="6">
        <f t="shared" ref="F39:F44" si="6">C39*E39</f>
        <v>0</v>
      </c>
      <c r="G39" s="6">
        <v>70</v>
      </c>
      <c r="H39" s="6">
        <f t="shared" ref="H39:H44" si="7">C39*G39</f>
        <v>0</v>
      </c>
      <c r="I39" s="16">
        <f t="shared" ref="I39:I44" si="8">F39+H39</f>
        <v>0</v>
      </c>
      <c r="J39" s="82"/>
    </row>
    <row r="40" spans="1:10" ht="21" customHeight="1">
      <c r="A40" s="43"/>
      <c r="B40" s="34" t="s">
        <v>552</v>
      </c>
      <c r="C40" s="6">
        <v>0</v>
      </c>
      <c r="D40" s="7" t="s">
        <v>90</v>
      </c>
      <c r="E40" s="6">
        <v>300</v>
      </c>
      <c r="F40" s="6">
        <f t="shared" si="6"/>
        <v>0</v>
      </c>
      <c r="G40" s="6">
        <v>70</v>
      </c>
      <c r="H40" s="6">
        <f t="shared" si="7"/>
        <v>0</v>
      </c>
      <c r="I40" s="16">
        <f t="shared" si="8"/>
        <v>0</v>
      </c>
      <c r="J40" s="82"/>
    </row>
    <row r="41" spans="1:10" ht="21" customHeight="1">
      <c r="A41" s="43"/>
      <c r="B41" s="34" t="s">
        <v>553</v>
      </c>
      <c r="C41" s="6">
        <v>0</v>
      </c>
      <c r="D41" s="7" t="s">
        <v>157</v>
      </c>
      <c r="E41" s="6">
        <v>260</v>
      </c>
      <c r="F41" s="6">
        <f t="shared" si="6"/>
        <v>0</v>
      </c>
      <c r="G41" s="6">
        <v>50</v>
      </c>
      <c r="H41" s="6">
        <f t="shared" si="7"/>
        <v>0</v>
      </c>
      <c r="I41" s="16">
        <f t="shared" si="8"/>
        <v>0</v>
      </c>
      <c r="J41" s="82"/>
    </row>
    <row r="42" spans="1:10" ht="21" customHeight="1">
      <c r="A42" s="43"/>
      <c r="B42" s="139" t="s">
        <v>554</v>
      </c>
      <c r="C42" s="19">
        <v>10.6</v>
      </c>
      <c r="D42" s="20" t="s">
        <v>157</v>
      </c>
      <c r="E42" s="19">
        <v>850</v>
      </c>
      <c r="F42" s="6">
        <f t="shared" si="6"/>
        <v>9010</v>
      </c>
      <c r="G42" s="19"/>
      <c r="H42" s="6">
        <f t="shared" si="7"/>
        <v>0</v>
      </c>
      <c r="I42" s="16">
        <f t="shared" si="8"/>
        <v>9010</v>
      </c>
      <c r="J42" s="82"/>
    </row>
    <row r="43" spans="1:10" ht="21" customHeight="1">
      <c r="A43" s="43"/>
      <c r="B43" s="139" t="s">
        <v>555</v>
      </c>
      <c r="C43" s="19">
        <v>1</v>
      </c>
      <c r="D43" s="20" t="s">
        <v>125</v>
      </c>
      <c r="E43" s="19">
        <v>1000</v>
      </c>
      <c r="F43" s="6">
        <f t="shared" si="6"/>
        <v>1000</v>
      </c>
      <c r="G43" s="19"/>
      <c r="H43" s="6">
        <f t="shared" si="7"/>
        <v>0</v>
      </c>
      <c r="I43" s="16">
        <f t="shared" si="8"/>
        <v>1000</v>
      </c>
      <c r="J43" s="82"/>
    </row>
    <row r="44" spans="1:10" ht="21" customHeight="1">
      <c r="A44" s="43"/>
      <c r="B44" s="139" t="s">
        <v>556</v>
      </c>
      <c r="C44" s="19">
        <v>4</v>
      </c>
      <c r="D44" s="20" t="s">
        <v>157</v>
      </c>
      <c r="E44" s="19">
        <v>92.29</v>
      </c>
      <c r="F44" s="6">
        <f t="shared" si="6"/>
        <v>369.16</v>
      </c>
      <c r="G44" s="19">
        <v>75</v>
      </c>
      <c r="H44" s="6">
        <f t="shared" si="7"/>
        <v>300</v>
      </c>
      <c r="I44" s="16">
        <f t="shared" si="8"/>
        <v>669.16000000000008</v>
      </c>
      <c r="J44" s="82"/>
    </row>
    <row r="45" spans="1:10" ht="21" customHeight="1">
      <c r="A45" s="43"/>
      <c r="B45" s="18" t="s">
        <v>177</v>
      </c>
      <c r="C45" s="19"/>
      <c r="D45" s="20"/>
      <c r="E45" s="19"/>
      <c r="F45" s="19"/>
      <c r="G45" s="19"/>
      <c r="H45" s="19"/>
      <c r="I45" s="21"/>
      <c r="J45" s="82"/>
    </row>
    <row r="46" spans="1:10" ht="21" customHeight="1">
      <c r="A46" s="12"/>
      <c r="B46" s="34" t="s">
        <v>557</v>
      </c>
      <c r="C46" s="6">
        <v>0</v>
      </c>
      <c r="D46" s="7" t="s">
        <v>90</v>
      </c>
      <c r="E46" s="6">
        <v>280.64999999999998</v>
      </c>
      <c r="F46" s="6">
        <f t="shared" ref="F46:F89" si="9">C46*E46</f>
        <v>0</v>
      </c>
      <c r="G46" s="6">
        <v>89</v>
      </c>
      <c r="H46" s="6">
        <f>C46*G46</f>
        <v>0</v>
      </c>
      <c r="I46" s="16">
        <f>F46+H46</f>
        <v>0</v>
      </c>
      <c r="J46" s="8"/>
    </row>
    <row r="47" spans="1:10" ht="21" customHeight="1">
      <c r="A47" s="12"/>
      <c r="B47" s="34" t="s">
        <v>558</v>
      </c>
      <c r="C47" s="6">
        <v>0</v>
      </c>
      <c r="D47" s="7" t="s">
        <v>157</v>
      </c>
      <c r="E47" s="6">
        <v>80.55</v>
      </c>
      <c r="F47" s="6">
        <f t="shared" si="9"/>
        <v>0</v>
      </c>
      <c r="G47" s="6">
        <v>44</v>
      </c>
      <c r="H47" s="6">
        <f t="shared" ref="H47:H68" si="10">C47*G47</f>
        <v>0</v>
      </c>
      <c r="I47" s="16">
        <f t="shared" ref="I47:I68" si="11">F47+H47</f>
        <v>0</v>
      </c>
      <c r="J47" s="8"/>
    </row>
    <row r="48" spans="1:10" ht="21" customHeight="1">
      <c r="A48" s="12"/>
      <c r="B48" s="34" t="s">
        <v>559</v>
      </c>
      <c r="C48" s="6">
        <v>0</v>
      </c>
      <c r="D48" s="7" t="s">
        <v>90</v>
      </c>
      <c r="E48" s="6">
        <v>85.36</v>
      </c>
      <c r="F48" s="6">
        <f t="shared" si="9"/>
        <v>0</v>
      </c>
      <c r="G48" s="6">
        <v>82</v>
      </c>
      <c r="H48" s="6">
        <f t="shared" si="10"/>
        <v>0</v>
      </c>
      <c r="I48" s="16">
        <f t="shared" si="11"/>
        <v>0</v>
      </c>
      <c r="J48" s="8"/>
    </row>
    <row r="49" spans="1:10" ht="21" customHeight="1">
      <c r="A49" s="12"/>
      <c r="B49" s="34" t="s">
        <v>560</v>
      </c>
      <c r="C49" s="6">
        <v>3</v>
      </c>
      <c r="D49" s="7" t="s">
        <v>90</v>
      </c>
      <c r="E49" s="6">
        <v>350</v>
      </c>
      <c r="F49" s="6">
        <f t="shared" si="9"/>
        <v>1050</v>
      </c>
      <c r="G49" s="6">
        <v>105</v>
      </c>
      <c r="H49" s="6">
        <f t="shared" si="10"/>
        <v>315</v>
      </c>
      <c r="I49" s="16">
        <f t="shared" si="11"/>
        <v>1365</v>
      </c>
      <c r="J49" s="8"/>
    </row>
    <row r="50" spans="1:10" ht="21" customHeight="1">
      <c r="A50" s="12"/>
      <c r="B50" s="34" t="s">
        <v>561</v>
      </c>
      <c r="C50" s="6">
        <v>12</v>
      </c>
      <c r="D50" s="7" t="s">
        <v>90</v>
      </c>
      <c r="E50" s="6">
        <v>35</v>
      </c>
      <c r="F50" s="6">
        <f>C50*E50</f>
        <v>420</v>
      </c>
      <c r="G50" s="6">
        <v>30</v>
      </c>
      <c r="H50" s="6">
        <f>C50*G50</f>
        <v>360</v>
      </c>
      <c r="I50" s="16">
        <f>F50+H50</f>
        <v>780</v>
      </c>
      <c r="J50" s="8"/>
    </row>
    <row r="51" spans="1:10" ht="21" customHeight="1">
      <c r="A51" s="12"/>
      <c r="B51" s="34" t="s">
        <v>562</v>
      </c>
      <c r="C51" s="6">
        <v>18</v>
      </c>
      <c r="D51" s="7" t="s">
        <v>90</v>
      </c>
      <c r="E51" s="6">
        <v>80</v>
      </c>
      <c r="F51" s="6">
        <f t="shared" ref="F51:F52" si="12">C51*E51</f>
        <v>1440</v>
      </c>
      <c r="G51" s="6">
        <v>166</v>
      </c>
      <c r="H51" s="6">
        <f t="shared" ref="H51:H52" si="13">C51*G51</f>
        <v>2988</v>
      </c>
      <c r="I51" s="16">
        <f t="shared" ref="I51:I52" si="14">F51+H51</f>
        <v>4428</v>
      </c>
      <c r="J51" s="8"/>
    </row>
    <row r="52" spans="1:10" ht="21" customHeight="1">
      <c r="A52" s="12"/>
      <c r="B52" s="34" t="s">
        <v>563</v>
      </c>
      <c r="C52" s="6">
        <v>24</v>
      </c>
      <c r="D52" s="7" t="s">
        <v>90</v>
      </c>
      <c r="E52" s="6">
        <v>300</v>
      </c>
      <c r="F52" s="6">
        <f t="shared" si="12"/>
        <v>7200</v>
      </c>
      <c r="G52" s="6">
        <v>166</v>
      </c>
      <c r="H52" s="6">
        <f t="shared" si="13"/>
        <v>3984</v>
      </c>
      <c r="I52" s="16">
        <f t="shared" si="14"/>
        <v>11184</v>
      </c>
      <c r="J52" s="8"/>
    </row>
    <row r="53" spans="1:10" ht="21" customHeight="1">
      <c r="A53" s="12"/>
      <c r="B53" s="9" t="s">
        <v>166</v>
      </c>
      <c r="C53" s="6"/>
      <c r="D53" s="7"/>
      <c r="E53" s="6"/>
      <c r="F53" s="6"/>
      <c r="G53" s="6"/>
      <c r="H53" s="6"/>
      <c r="I53" s="16"/>
      <c r="J53" s="8"/>
    </row>
    <row r="54" spans="1:10" ht="21" customHeight="1">
      <c r="A54" s="28"/>
      <c r="B54" s="82" t="s">
        <v>564</v>
      </c>
      <c r="C54" s="19">
        <v>11</v>
      </c>
      <c r="D54" s="20" t="s">
        <v>90</v>
      </c>
      <c r="E54" s="19">
        <v>300</v>
      </c>
      <c r="F54" s="19">
        <f>C54*E54</f>
        <v>3300</v>
      </c>
      <c r="G54" s="19">
        <v>125</v>
      </c>
      <c r="H54" s="19">
        <f>C54*G54</f>
        <v>1375</v>
      </c>
      <c r="I54" s="29">
        <f>F54+H54</f>
        <v>4675</v>
      </c>
      <c r="J54" s="239">
        <v>1</v>
      </c>
    </row>
    <row r="55" spans="1:10" ht="21" customHeight="1">
      <c r="A55" s="12"/>
      <c r="B55" s="8" t="s">
        <v>565</v>
      </c>
      <c r="C55" s="6">
        <v>15</v>
      </c>
      <c r="D55" s="7" t="s">
        <v>90</v>
      </c>
      <c r="E55" s="6">
        <v>50</v>
      </c>
      <c r="F55" s="6">
        <f>C55*E55</f>
        <v>750</v>
      </c>
      <c r="G55" s="6">
        <v>30</v>
      </c>
      <c r="H55" s="6">
        <f>C55*G55</f>
        <v>450</v>
      </c>
      <c r="I55" s="16">
        <f>F55+H55</f>
        <v>1200</v>
      </c>
      <c r="J55" s="238">
        <v>2</v>
      </c>
    </row>
    <row r="56" spans="1:10" ht="21" customHeight="1">
      <c r="A56" s="12"/>
      <c r="B56" s="8" t="s">
        <v>566</v>
      </c>
      <c r="C56" s="6">
        <v>4</v>
      </c>
      <c r="D56" s="7" t="s">
        <v>90</v>
      </c>
      <c r="E56" s="6">
        <v>350</v>
      </c>
      <c r="F56" s="6">
        <f>C56*E56</f>
        <v>1400</v>
      </c>
      <c r="G56" s="6">
        <v>150</v>
      </c>
      <c r="H56" s="6">
        <f>C56*G56</f>
        <v>600</v>
      </c>
      <c r="I56" s="16">
        <f>F56+H56</f>
        <v>2000</v>
      </c>
      <c r="J56" s="238">
        <v>3</v>
      </c>
    </row>
    <row r="57" spans="1:10" ht="21" customHeight="1">
      <c r="A57" s="12"/>
      <c r="B57" s="8" t="s">
        <v>567</v>
      </c>
      <c r="C57" s="6">
        <v>15</v>
      </c>
      <c r="D57" s="7" t="s">
        <v>90</v>
      </c>
      <c r="E57" s="6">
        <v>650</v>
      </c>
      <c r="F57" s="6">
        <f>C57*E57</f>
        <v>9750</v>
      </c>
      <c r="G57" s="6">
        <v>170</v>
      </c>
      <c r="H57" s="6">
        <f>C57*G57</f>
        <v>2550</v>
      </c>
      <c r="I57" s="16">
        <f>F57+H57</f>
        <v>12300</v>
      </c>
      <c r="J57" s="238">
        <v>4</v>
      </c>
    </row>
    <row r="58" spans="1:10" ht="21" customHeight="1">
      <c r="A58" s="12"/>
      <c r="B58" s="8" t="s">
        <v>568</v>
      </c>
      <c r="C58" s="6">
        <v>1</v>
      </c>
      <c r="D58" s="7" t="s">
        <v>90</v>
      </c>
      <c r="E58" s="6">
        <v>300</v>
      </c>
      <c r="F58" s="6">
        <f>C58*E58</f>
        <v>300</v>
      </c>
      <c r="G58" s="6">
        <v>170</v>
      </c>
      <c r="H58" s="6">
        <f>C58*G58</f>
        <v>170</v>
      </c>
      <c r="I58" s="16">
        <f>F58+H58</f>
        <v>470</v>
      </c>
      <c r="J58" s="238"/>
    </row>
    <row r="59" spans="1:10" ht="21" customHeight="1">
      <c r="A59" s="12"/>
      <c r="B59" s="56" t="s">
        <v>212</v>
      </c>
      <c r="C59" s="6"/>
      <c r="D59" s="7"/>
      <c r="E59" s="6"/>
      <c r="F59" s="6"/>
      <c r="G59" s="6"/>
      <c r="H59" s="6"/>
      <c r="I59" s="16"/>
      <c r="J59" s="8"/>
    </row>
    <row r="60" spans="1:10" ht="21" customHeight="1">
      <c r="A60" s="9"/>
      <c r="B60" s="34" t="s">
        <v>569</v>
      </c>
      <c r="C60" s="35">
        <v>3</v>
      </c>
      <c r="D60" s="7" t="s">
        <v>125</v>
      </c>
      <c r="E60" s="35">
        <v>3000</v>
      </c>
      <c r="F60" s="6">
        <f t="shared" si="9"/>
        <v>9000</v>
      </c>
      <c r="G60" s="35">
        <v>252</v>
      </c>
      <c r="H60" s="6">
        <f t="shared" si="10"/>
        <v>756</v>
      </c>
      <c r="I60" s="16">
        <f t="shared" si="11"/>
        <v>9756</v>
      </c>
      <c r="J60" s="34"/>
    </row>
    <row r="61" spans="1:10" ht="21" customHeight="1">
      <c r="A61" s="9"/>
      <c r="B61" s="34" t="s">
        <v>570</v>
      </c>
      <c r="C61" s="35">
        <v>1</v>
      </c>
      <c r="D61" s="7" t="s">
        <v>125</v>
      </c>
      <c r="E61" s="35">
        <v>5200</v>
      </c>
      <c r="F61" s="6">
        <f t="shared" si="9"/>
        <v>5200</v>
      </c>
      <c r="G61" s="35">
        <v>350</v>
      </c>
      <c r="H61" s="6">
        <f t="shared" si="10"/>
        <v>350</v>
      </c>
      <c r="I61" s="16">
        <f t="shared" si="11"/>
        <v>5550</v>
      </c>
      <c r="J61" s="240"/>
    </row>
    <row r="62" spans="1:10" ht="21" customHeight="1">
      <c r="A62" s="34"/>
      <c r="B62" s="34" t="s">
        <v>571</v>
      </c>
      <c r="C62" s="35">
        <v>2</v>
      </c>
      <c r="D62" s="7" t="s">
        <v>125</v>
      </c>
      <c r="E62" s="35">
        <v>4200</v>
      </c>
      <c r="F62" s="6">
        <f t="shared" si="9"/>
        <v>8400</v>
      </c>
      <c r="G62" s="35">
        <v>0</v>
      </c>
      <c r="H62" s="6">
        <f t="shared" si="10"/>
        <v>0</v>
      </c>
      <c r="I62" s="16">
        <f t="shared" si="11"/>
        <v>8400</v>
      </c>
      <c r="J62" s="240"/>
    </row>
    <row r="63" spans="1:10" ht="21" customHeight="1">
      <c r="A63" s="34"/>
      <c r="B63" s="34" t="s">
        <v>572</v>
      </c>
      <c r="C63" s="35">
        <v>1</v>
      </c>
      <c r="D63" s="7" t="s">
        <v>125</v>
      </c>
      <c r="E63" s="35">
        <v>1700</v>
      </c>
      <c r="F63" s="6">
        <f t="shared" si="9"/>
        <v>1700</v>
      </c>
      <c r="G63" s="35">
        <v>0</v>
      </c>
      <c r="H63" s="6">
        <f t="shared" si="10"/>
        <v>0</v>
      </c>
      <c r="I63" s="16">
        <f t="shared" si="11"/>
        <v>1700</v>
      </c>
      <c r="J63" s="240"/>
    </row>
    <row r="64" spans="1:10" ht="21" customHeight="1">
      <c r="A64" s="34"/>
      <c r="B64" s="34" t="s">
        <v>573</v>
      </c>
      <c r="C64" s="35">
        <v>4</v>
      </c>
      <c r="D64" s="7" t="s">
        <v>125</v>
      </c>
      <c r="E64" s="35">
        <v>1500</v>
      </c>
      <c r="F64" s="6">
        <f t="shared" ref="F64" si="15">C64*E64</f>
        <v>6000</v>
      </c>
      <c r="G64" s="35">
        <v>0</v>
      </c>
      <c r="H64" s="6">
        <f t="shared" ref="H64" si="16">C64*G64</f>
        <v>0</v>
      </c>
      <c r="I64" s="16">
        <f t="shared" ref="I64" si="17">F64+H64</f>
        <v>6000</v>
      </c>
      <c r="J64" s="240"/>
    </row>
    <row r="65" spans="1:10" ht="21" customHeight="1">
      <c r="A65" s="34"/>
      <c r="B65" s="34" t="s">
        <v>574</v>
      </c>
      <c r="C65" s="35">
        <v>2</v>
      </c>
      <c r="D65" s="7" t="s">
        <v>125</v>
      </c>
      <c r="E65" s="35">
        <v>2500</v>
      </c>
      <c r="F65" s="6">
        <f t="shared" si="9"/>
        <v>5000</v>
      </c>
      <c r="G65" s="35">
        <v>0</v>
      </c>
      <c r="H65" s="6">
        <f t="shared" si="10"/>
        <v>0</v>
      </c>
      <c r="I65" s="16">
        <f t="shared" si="11"/>
        <v>5000</v>
      </c>
      <c r="J65" s="240"/>
    </row>
    <row r="66" spans="1:10" ht="21" customHeight="1">
      <c r="A66" s="34"/>
      <c r="B66" s="9" t="s">
        <v>251</v>
      </c>
      <c r="C66" s="35"/>
      <c r="D66" s="7"/>
      <c r="E66" s="35"/>
      <c r="F66" s="6"/>
      <c r="G66" s="35"/>
      <c r="H66" s="6"/>
      <c r="I66" s="16"/>
      <c r="J66" s="240"/>
    </row>
    <row r="67" spans="1:10" ht="21" customHeight="1">
      <c r="A67" s="8"/>
      <c r="B67" s="8" t="s">
        <v>575</v>
      </c>
      <c r="C67" s="6">
        <v>23</v>
      </c>
      <c r="D67" s="7" t="s">
        <v>90</v>
      </c>
      <c r="E67" s="6">
        <v>55</v>
      </c>
      <c r="F67" s="6">
        <f t="shared" si="9"/>
        <v>1265</v>
      </c>
      <c r="G67" s="6">
        <v>30</v>
      </c>
      <c r="H67" s="6">
        <f t="shared" si="10"/>
        <v>690</v>
      </c>
      <c r="I67" s="16">
        <f t="shared" si="11"/>
        <v>1955</v>
      </c>
      <c r="J67" s="8"/>
    </row>
    <row r="68" spans="1:10" ht="21" customHeight="1">
      <c r="A68" s="8"/>
      <c r="B68" s="8" t="s">
        <v>576</v>
      </c>
      <c r="C68" s="6">
        <v>13</v>
      </c>
      <c r="D68" s="7" t="s">
        <v>90</v>
      </c>
      <c r="E68" s="6">
        <v>45</v>
      </c>
      <c r="F68" s="6">
        <f t="shared" si="9"/>
        <v>585</v>
      </c>
      <c r="G68" s="6">
        <v>30</v>
      </c>
      <c r="H68" s="6">
        <f t="shared" si="10"/>
        <v>390</v>
      </c>
      <c r="I68" s="16">
        <f t="shared" si="11"/>
        <v>975</v>
      </c>
      <c r="J68" s="8"/>
    </row>
    <row r="69" spans="1:10" ht="21" customHeight="1">
      <c r="A69" s="8"/>
      <c r="B69" s="56" t="s">
        <v>238</v>
      </c>
      <c r="C69" s="6"/>
      <c r="D69" s="7"/>
      <c r="E69" s="6"/>
      <c r="F69" s="6"/>
      <c r="G69" s="6"/>
      <c r="H69" s="6"/>
      <c r="I69" s="16"/>
      <c r="J69" s="8"/>
    </row>
    <row r="70" spans="1:10" ht="21" customHeight="1">
      <c r="A70" s="57"/>
      <c r="B70" s="8" t="s">
        <v>577</v>
      </c>
      <c r="C70" s="6">
        <v>4</v>
      </c>
      <c r="D70" s="7" t="s">
        <v>125</v>
      </c>
      <c r="E70" s="6">
        <v>4587</v>
      </c>
      <c r="F70" s="6">
        <f t="shared" si="9"/>
        <v>18348</v>
      </c>
      <c r="G70" s="6">
        <v>450</v>
      </c>
      <c r="H70" s="6">
        <f>C70*G70</f>
        <v>1800</v>
      </c>
      <c r="I70" s="16">
        <f>F70+H70</f>
        <v>20148</v>
      </c>
      <c r="J70" s="8"/>
    </row>
    <row r="71" spans="1:10" ht="21" customHeight="1">
      <c r="A71" s="57"/>
      <c r="B71" s="8" t="s">
        <v>578</v>
      </c>
      <c r="C71" s="6">
        <v>2</v>
      </c>
      <c r="D71" s="7" t="s">
        <v>125</v>
      </c>
      <c r="E71" s="6">
        <v>3634</v>
      </c>
      <c r="F71" s="6">
        <f>C71*E71</f>
        <v>7268</v>
      </c>
      <c r="G71" s="6">
        <v>450</v>
      </c>
      <c r="H71" s="6">
        <f>C71*G71</f>
        <v>900</v>
      </c>
      <c r="I71" s="16">
        <f>F71+H71</f>
        <v>8168</v>
      </c>
      <c r="J71" s="8"/>
    </row>
    <row r="72" spans="1:10" ht="21" customHeight="1">
      <c r="A72" s="57"/>
      <c r="B72" s="8" t="s">
        <v>579</v>
      </c>
      <c r="C72" s="6">
        <v>2</v>
      </c>
      <c r="D72" s="7" t="s">
        <v>125</v>
      </c>
      <c r="E72" s="6">
        <v>3856</v>
      </c>
      <c r="F72" s="6">
        <f t="shared" si="9"/>
        <v>7712</v>
      </c>
      <c r="G72" s="6">
        <v>450</v>
      </c>
      <c r="H72" s="6">
        <f t="shared" ref="H72:H89" si="18">C72*G72</f>
        <v>900</v>
      </c>
      <c r="I72" s="16">
        <f t="shared" ref="I72:I89" si="19">F72+H72</f>
        <v>8612</v>
      </c>
      <c r="J72" s="8"/>
    </row>
    <row r="73" spans="1:10" ht="21" customHeight="1">
      <c r="A73" s="57"/>
      <c r="B73" s="8" t="s">
        <v>580</v>
      </c>
      <c r="C73" s="6">
        <v>2</v>
      </c>
      <c r="D73" s="7" t="s">
        <v>125</v>
      </c>
      <c r="E73" s="6">
        <v>4038</v>
      </c>
      <c r="F73" s="6">
        <f t="shared" si="9"/>
        <v>8076</v>
      </c>
      <c r="G73" s="6">
        <v>450</v>
      </c>
      <c r="H73" s="6">
        <f t="shared" si="18"/>
        <v>900</v>
      </c>
      <c r="I73" s="16">
        <f t="shared" si="19"/>
        <v>8976</v>
      </c>
      <c r="J73" s="8"/>
    </row>
    <row r="74" spans="1:10" ht="21" customHeight="1">
      <c r="A74" s="57"/>
      <c r="B74" s="8" t="s">
        <v>581</v>
      </c>
      <c r="C74" s="6">
        <v>1</v>
      </c>
      <c r="D74" s="7" t="s">
        <v>125</v>
      </c>
      <c r="E74" s="6">
        <v>1224</v>
      </c>
      <c r="F74" s="6">
        <f>C74*E74</f>
        <v>1224</v>
      </c>
      <c r="G74" s="6">
        <v>170</v>
      </c>
      <c r="H74" s="6">
        <f>C74*G74</f>
        <v>170</v>
      </c>
      <c r="I74" s="16">
        <f>F74+H74</f>
        <v>1394</v>
      </c>
      <c r="J74" s="8"/>
    </row>
    <row r="75" spans="1:10" ht="21" customHeight="1">
      <c r="A75" s="13"/>
      <c r="B75" s="82" t="s">
        <v>582</v>
      </c>
      <c r="C75" s="19">
        <v>4</v>
      </c>
      <c r="D75" s="20" t="s">
        <v>125</v>
      </c>
      <c r="E75" s="19">
        <v>827</v>
      </c>
      <c r="F75" s="19">
        <f>C75*E75</f>
        <v>3308</v>
      </c>
      <c r="G75" s="19">
        <v>35</v>
      </c>
      <c r="H75" s="19">
        <f>C75*G75</f>
        <v>140</v>
      </c>
      <c r="I75" s="29">
        <f>F75+H75</f>
        <v>3448</v>
      </c>
      <c r="J75" s="82"/>
    </row>
    <row r="76" spans="1:10" ht="21" customHeight="1">
      <c r="A76" s="57"/>
      <c r="B76" s="8" t="s">
        <v>583</v>
      </c>
      <c r="C76" s="6">
        <v>4</v>
      </c>
      <c r="D76" s="7" t="s">
        <v>125</v>
      </c>
      <c r="E76" s="6">
        <v>471</v>
      </c>
      <c r="F76" s="6">
        <f t="shared" si="9"/>
        <v>1884</v>
      </c>
      <c r="G76" s="6">
        <v>120</v>
      </c>
      <c r="H76" s="6">
        <f t="shared" si="18"/>
        <v>480</v>
      </c>
      <c r="I76" s="16">
        <f t="shared" si="19"/>
        <v>2364</v>
      </c>
      <c r="J76" s="8"/>
    </row>
    <row r="77" spans="1:10" ht="21" customHeight="1">
      <c r="A77" s="57"/>
      <c r="B77" s="8" t="s">
        <v>584</v>
      </c>
      <c r="C77" s="6">
        <v>5</v>
      </c>
      <c r="D77" s="7" t="s">
        <v>125</v>
      </c>
      <c r="E77" s="6">
        <v>450</v>
      </c>
      <c r="F77" s="6">
        <f t="shared" si="9"/>
        <v>2250</v>
      </c>
      <c r="G77" s="6">
        <v>25</v>
      </c>
      <c r="H77" s="6">
        <f t="shared" si="18"/>
        <v>125</v>
      </c>
      <c r="I77" s="16">
        <f t="shared" si="19"/>
        <v>2375</v>
      </c>
      <c r="J77" s="8"/>
    </row>
    <row r="78" spans="1:10" ht="21" customHeight="1">
      <c r="A78" s="57"/>
      <c r="B78" s="34" t="s">
        <v>585</v>
      </c>
      <c r="C78" s="6">
        <v>1</v>
      </c>
      <c r="D78" s="7" t="s">
        <v>125</v>
      </c>
      <c r="E78" s="6">
        <v>3857</v>
      </c>
      <c r="F78" s="6">
        <f>C78*E78</f>
        <v>3857</v>
      </c>
      <c r="G78" s="6">
        <v>70</v>
      </c>
      <c r="H78" s="6">
        <f>C78*G78</f>
        <v>70</v>
      </c>
      <c r="I78" s="16">
        <f>F78+H78</f>
        <v>3927</v>
      </c>
      <c r="J78" s="8"/>
    </row>
    <row r="79" spans="1:10" ht="21" customHeight="1">
      <c r="A79" s="57"/>
      <c r="B79" s="139" t="s">
        <v>586</v>
      </c>
      <c r="C79" s="19">
        <v>1</v>
      </c>
      <c r="D79" s="20" t="s">
        <v>125</v>
      </c>
      <c r="E79" s="19">
        <v>4752</v>
      </c>
      <c r="F79" s="19">
        <f>C79*E79</f>
        <v>4752</v>
      </c>
      <c r="G79" s="19">
        <v>105</v>
      </c>
      <c r="H79" s="19">
        <f>C79*G79</f>
        <v>105</v>
      </c>
      <c r="I79" s="29">
        <f>F79+H79</f>
        <v>4857</v>
      </c>
      <c r="J79" s="8"/>
    </row>
    <row r="80" spans="1:10" ht="21" customHeight="1">
      <c r="A80" s="57"/>
      <c r="B80" s="34" t="s">
        <v>587</v>
      </c>
      <c r="C80" s="6">
        <v>2</v>
      </c>
      <c r="D80" s="7" t="s">
        <v>125</v>
      </c>
      <c r="E80" s="6">
        <v>600</v>
      </c>
      <c r="F80" s="6">
        <f>C80*E80</f>
        <v>1200</v>
      </c>
      <c r="G80" s="6">
        <v>70</v>
      </c>
      <c r="H80" s="6">
        <f>C80*G80</f>
        <v>140</v>
      </c>
      <c r="I80" s="16">
        <f>F80+H80</f>
        <v>1340</v>
      </c>
      <c r="J80" s="8"/>
    </row>
    <row r="81" spans="1:10" ht="21" customHeight="1">
      <c r="A81" s="57"/>
      <c r="B81" s="34" t="s">
        <v>588</v>
      </c>
      <c r="C81" s="6">
        <v>1</v>
      </c>
      <c r="D81" s="7" t="s">
        <v>125</v>
      </c>
      <c r="E81" s="6">
        <v>1800</v>
      </c>
      <c r="F81" s="6">
        <f>C81*E81</f>
        <v>1800</v>
      </c>
      <c r="G81" s="6">
        <v>140</v>
      </c>
      <c r="H81" s="6">
        <f>C81*G81</f>
        <v>140</v>
      </c>
      <c r="I81" s="16">
        <f>F81+H81</f>
        <v>1940</v>
      </c>
      <c r="J81" s="8"/>
    </row>
    <row r="82" spans="1:10" ht="21" customHeight="1">
      <c r="A82" s="57"/>
      <c r="B82" s="34" t="s">
        <v>589</v>
      </c>
      <c r="C82" s="6">
        <v>4</v>
      </c>
      <c r="D82" s="7" t="s">
        <v>125</v>
      </c>
      <c r="E82" s="6">
        <v>200</v>
      </c>
      <c r="F82" s="6">
        <f t="shared" si="9"/>
        <v>800</v>
      </c>
      <c r="G82" s="6">
        <v>25</v>
      </c>
      <c r="H82" s="6">
        <f t="shared" si="18"/>
        <v>100</v>
      </c>
      <c r="I82" s="16">
        <f t="shared" si="19"/>
        <v>900</v>
      </c>
      <c r="J82" s="8"/>
    </row>
    <row r="83" spans="1:10" ht="21" customHeight="1">
      <c r="A83" s="57"/>
      <c r="B83" s="8" t="s">
        <v>590</v>
      </c>
      <c r="C83" s="6">
        <v>12</v>
      </c>
      <c r="D83" s="7" t="s">
        <v>125</v>
      </c>
      <c r="E83" s="6">
        <v>232</v>
      </c>
      <c r="F83" s="6">
        <f t="shared" si="9"/>
        <v>2784</v>
      </c>
      <c r="G83" s="6">
        <v>35</v>
      </c>
      <c r="H83" s="6">
        <f t="shared" si="18"/>
        <v>420</v>
      </c>
      <c r="I83" s="16">
        <f t="shared" si="19"/>
        <v>3204</v>
      </c>
      <c r="J83" s="8"/>
    </row>
    <row r="84" spans="1:10" ht="21" customHeight="1">
      <c r="A84" s="57"/>
      <c r="B84" s="9" t="s">
        <v>257</v>
      </c>
      <c r="C84" s="6"/>
      <c r="D84" s="241"/>
      <c r="E84" s="6"/>
      <c r="F84" s="6"/>
      <c r="G84" s="6"/>
      <c r="H84" s="169"/>
      <c r="I84" s="16"/>
      <c r="J84" s="8"/>
    </row>
    <row r="85" spans="1:10" ht="21" customHeight="1">
      <c r="A85" s="57"/>
      <c r="B85" s="514" t="s">
        <v>591</v>
      </c>
      <c r="C85" s="387">
        <v>1</v>
      </c>
      <c r="D85" s="243" t="s">
        <v>125</v>
      </c>
      <c r="E85" s="515">
        <v>4140</v>
      </c>
      <c r="F85" s="147">
        <f t="shared" si="9"/>
        <v>4140</v>
      </c>
      <c r="G85" s="147">
        <v>0</v>
      </c>
      <c r="H85" s="148">
        <f t="shared" si="18"/>
        <v>0</v>
      </c>
      <c r="I85" s="149">
        <f t="shared" si="19"/>
        <v>4140</v>
      </c>
      <c r="J85" s="8"/>
    </row>
    <row r="86" spans="1:10" ht="21" customHeight="1">
      <c r="A86" s="57"/>
      <c r="B86" s="242" t="s">
        <v>592</v>
      </c>
      <c r="C86" s="387"/>
      <c r="D86" s="243"/>
      <c r="E86" s="147"/>
      <c r="F86" s="147"/>
      <c r="G86" s="147"/>
      <c r="H86" s="148"/>
      <c r="I86" s="149"/>
      <c r="J86" s="8"/>
    </row>
    <row r="87" spans="1:10" ht="21" customHeight="1">
      <c r="A87" s="57"/>
      <c r="B87" s="514" t="s">
        <v>591</v>
      </c>
      <c r="C87" s="387">
        <v>1</v>
      </c>
      <c r="D87" s="243" t="s">
        <v>125</v>
      </c>
      <c r="E87" s="515">
        <v>6760</v>
      </c>
      <c r="F87" s="147">
        <f t="shared" si="9"/>
        <v>6760</v>
      </c>
      <c r="G87" s="147">
        <v>0</v>
      </c>
      <c r="H87" s="148">
        <f t="shared" si="18"/>
        <v>0</v>
      </c>
      <c r="I87" s="149">
        <f t="shared" si="19"/>
        <v>6760</v>
      </c>
      <c r="J87" s="8"/>
    </row>
    <row r="88" spans="1:10" ht="21" customHeight="1">
      <c r="A88" s="57"/>
      <c r="B88" s="242" t="s">
        <v>593</v>
      </c>
      <c r="C88" s="387"/>
      <c r="D88" s="243"/>
      <c r="E88" s="147"/>
      <c r="F88" s="147"/>
      <c r="G88" s="147"/>
      <c r="H88" s="148"/>
      <c r="I88" s="149"/>
      <c r="J88" s="8"/>
    </row>
    <row r="89" spans="1:10" ht="21" customHeight="1">
      <c r="A89" s="57"/>
      <c r="B89" s="8" t="s">
        <v>594</v>
      </c>
      <c r="C89" s="6">
        <v>1.5</v>
      </c>
      <c r="D89" s="7" t="s">
        <v>157</v>
      </c>
      <c r="E89" s="6">
        <v>150</v>
      </c>
      <c r="F89" s="6">
        <f t="shared" si="9"/>
        <v>225</v>
      </c>
      <c r="G89" s="6">
        <v>45</v>
      </c>
      <c r="H89" s="6">
        <f t="shared" si="18"/>
        <v>67.5</v>
      </c>
      <c r="I89" s="16">
        <f t="shared" si="19"/>
        <v>292.5</v>
      </c>
      <c r="J89" s="8"/>
    </row>
    <row r="90" spans="1:10" ht="21" customHeight="1">
      <c r="A90" s="57"/>
      <c r="B90" s="8" t="s">
        <v>595</v>
      </c>
      <c r="C90" s="6">
        <v>1.55</v>
      </c>
      <c r="D90" s="7" t="s">
        <v>157</v>
      </c>
      <c r="E90" s="6">
        <v>800</v>
      </c>
      <c r="F90" s="6">
        <f>C90*E90</f>
        <v>1240</v>
      </c>
      <c r="G90" s="6">
        <v>240</v>
      </c>
      <c r="H90" s="6">
        <f>C90*G90</f>
        <v>372</v>
      </c>
      <c r="I90" s="16">
        <f>F90+H90</f>
        <v>1612</v>
      </c>
      <c r="J90" s="8"/>
    </row>
    <row r="91" spans="1:10" ht="21" customHeight="1" thickBot="1">
      <c r="A91" s="82"/>
      <c r="B91" s="43" t="s">
        <v>517</v>
      </c>
      <c r="C91" s="19"/>
      <c r="D91" s="20"/>
      <c r="E91" s="19"/>
      <c r="F91" s="19"/>
      <c r="G91" s="19"/>
      <c r="H91" s="19"/>
      <c r="I91" s="226">
        <f>SUM(I38:I90)</f>
        <v>172874.66</v>
      </c>
      <c r="J91" s="82"/>
    </row>
    <row r="92" spans="1:10" ht="21" customHeight="1">
      <c r="A92" s="5">
        <v>3</v>
      </c>
      <c r="B92" s="56" t="s">
        <v>596</v>
      </c>
      <c r="C92" s="6"/>
      <c r="D92" s="7"/>
      <c r="E92" s="6"/>
      <c r="F92" s="6"/>
      <c r="G92" s="6"/>
      <c r="H92" s="6"/>
      <c r="I92" s="37"/>
      <c r="J92" s="8"/>
    </row>
    <row r="93" spans="1:10" ht="21" customHeight="1">
      <c r="A93" s="56"/>
      <c r="B93" s="56" t="s">
        <v>597</v>
      </c>
      <c r="C93" s="6"/>
      <c r="D93" s="7"/>
      <c r="E93" s="6"/>
      <c r="F93" s="6"/>
      <c r="G93" s="6"/>
      <c r="H93" s="6"/>
      <c r="I93" s="37"/>
      <c r="J93" s="8"/>
    </row>
    <row r="94" spans="1:10" ht="21" customHeight="1">
      <c r="A94" s="8"/>
      <c r="B94" s="8" t="s">
        <v>598</v>
      </c>
      <c r="C94" s="6">
        <v>0</v>
      </c>
      <c r="D94" s="7" t="s">
        <v>157</v>
      </c>
      <c r="E94" s="6">
        <v>23.6</v>
      </c>
      <c r="F94" s="6">
        <f t="shared" ref="F94:F110" si="20">C94*E94</f>
        <v>0</v>
      </c>
      <c r="G94" s="6">
        <v>30</v>
      </c>
      <c r="H94" s="6">
        <f>C94*G94</f>
        <v>0</v>
      </c>
      <c r="I94" s="16">
        <f>F94+H94</f>
        <v>0</v>
      </c>
      <c r="J94" s="8"/>
    </row>
    <row r="95" spans="1:10" ht="21" customHeight="1">
      <c r="A95" s="82"/>
      <c r="B95" s="82" t="s">
        <v>599</v>
      </c>
      <c r="C95" s="19">
        <v>0</v>
      </c>
      <c r="D95" s="20" t="s">
        <v>157</v>
      </c>
      <c r="E95" s="19">
        <v>14.95</v>
      </c>
      <c r="F95" s="19">
        <f t="shared" si="20"/>
        <v>0</v>
      </c>
      <c r="G95" s="19">
        <v>30</v>
      </c>
      <c r="H95" s="19">
        <f t="shared" ref="H95:H99" si="21">C95*G95</f>
        <v>0</v>
      </c>
      <c r="I95" s="29">
        <f t="shared" ref="I95:I96" si="22">F95+H95</f>
        <v>0</v>
      </c>
      <c r="J95" s="82"/>
    </row>
    <row r="96" spans="1:10" ht="21" customHeight="1">
      <c r="A96" s="8"/>
      <c r="B96" s="8" t="s">
        <v>600</v>
      </c>
      <c r="C96" s="6">
        <v>0</v>
      </c>
      <c r="D96" s="7" t="s">
        <v>157</v>
      </c>
      <c r="E96" s="6">
        <v>12.38</v>
      </c>
      <c r="F96" s="6">
        <f t="shared" si="20"/>
        <v>0</v>
      </c>
      <c r="G96" s="6">
        <v>30</v>
      </c>
      <c r="H96" s="6">
        <f t="shared" si="21"/>
        <v>0</v>
      </c>
      <c r="I96" s="16">
        <f t="shared" si="22"/>
        <v>0</v>
      </c>
      <c r="J96" s="8"/>
    </row>
    <row r="97" spans="1:10" ht="21" customHeight="1">
      <c r="A97" s="8"/>
      <c r="B97" s="17" t="s">
        <v>309</v>
      </c>
      <c r="C97" s="6">
        <v>0</v>
      </c>
      <c r="D97" s="7" t="s">
        <v>50</v>
      </c>
      <c r="E97" s="6">
        <f>(F94+F95+F96)*50%</f>
        <v>0</v>
      </c>
      <c r="F97" s="15">
        <f t="shared" si="20"/>
        <v>0</v>
      </c>
      <c r="G97" s="6">
        <f>F97*30/100</f>
        <v>0</v>
      </c>
      <c r="H97" s="15">
        <f t="shared" si="21"/>
        <v>0</v>
      </c>
      <c r="I97" s="16">
        <f>F97+H97</f>
        <v>0</v>
      </c>
      <c r="J97" s="8"/>
    </row>
    <row r="98" spans="1:10" ht="21" customHeight="1">
      <c r="A98" s="8"/>
      <c r="B98" s="17" t="s">
        <v>310</v>
      </c>
      <c r="C98" s="6">
        <v>0</v>
      </c>
      <c r="D98" s="7" t="s">
        <v>50</v>
      </c>
      <c r="E98" s="6">
        <f>(F94+F95+F96)*30%</f>
        <v>0</v>
      </c>
      <c r="F98" s="15">
        <f t="shared" si="20"/>
        <v>0</v>
      </c>
      <c r="G98" s="6">
        <f>F98*30/100</f>
        <v>0</v>
      </c>
      <c r="H98" s="15">
        <f t="shared" si="21"/>
        <v>0</v>
      </c>
      <c r="I98" s="16">
        <f>F98+H98</f>
        <v>0</v>
      </c>
      <c r="J98" s="8"/>
    </row>
    <row r="99" spans="1:10" ht="21" customHeight="1">
      <c r="A99" s="8"/>
      <c r="B99" s="17" t="s">
        <v>311</v>
      </c>
      <c r="C99" s="6">
        <v>0</v>
      </c>
      <c r="D99" s="7" t="s">
        <v>50</v>
      </c>
      <c r="E99" s="6">
        <f>(F94+F95+F96)*10%</f>
        <v>0</v>
      </c>
      <c r="F99" s="15">
        <f t="shared" si="20"/>
        <v>0</v>
      </c>
      <c r="G99" s="6">
        <f>F99*30/100</f>
        <v>0</v>
      </c>
      <c r="H99" s="6">
        <f t="shared" si="21"/>
        <v>0</v>
      </c>
      <c r="I99" s="16">
        <f>F99+H99</f>
        <v>0</v>
      </c>
      <c r="J99" s="8"/>
    </row>
    <row r="100" spans="1:10" ht="21" customHeight="1">
      <c r="A100" s="8"/>
      <c r="B100" s="9" t="s">
        <v>601</v>
      </c>
      <c r="C100" s="6"/>
      <c r="D100" s="7"/>
      <c r="E100" s="6"/>
      <c r="F100" s="6"/>
      <c r="G100" s="6"/>
      <c r="H100" s="6"/>
      <c r="I100" s="16"/>
      <c r="J100" s="8"/>
    </row>
    <row r="101" spans="1:10" s="151" customFormat="1" ht="21" customHeight="1">
      <c r="A101" s="69"/>
      <c r="B101" s="150" t="s">
        <v>602</v>
      </c>
      <c r="C101" s="67">
        <v>0</v>
      </c>
      <c r="D101" s="66" t="s">
        <v>157</v>
      </c>
      <c r="E101" s="67">
        <v>179.44</v>
      </c>
      <c r="F101" s="67">
        <f t="shared" si="20"/>
        <v>0</v>
      </c>
      <c r="G101" s="67">
        <v>100</v>
      </c>
      <c r="H101" s="67">
        <f t="shared" ref="H101:H110" si="23">C101*G101</f>
        <v>0</v>
      </c>
      <c r="I101" s="68">
        <f t="shared" ref="I101:I107" si="24">F101+H101</f>
        <v>0</v>
      </c>
      <c r="J101" s="69"/>
    </row>
    <row r="102" spans="1:10" ht="21" customHeight="1">
      <c r="A102" s="8"/>
      <c r="B102" s="34" t="s">
        <v>603</v>
      </c>
      <c r="C102" s="6">
        <v>0</v>
      </c>
      <c r="D102" s="7" t="s">
        <v>157</v>
      </c>
      <c r="E102" s="6">
        <v>110.74</v>
      </c>
      <c r="F102" s="6">
        <f t="shared" si="20"/>
        <v>0</v>
      </c>
      <c r="G102" s="6">
        <v>75</v>
      </c>
      <c r="H102" s="6">
        <f t="shared" si="23"/>
        <v>0</v>
      </c>
      <c r="I102" s="16">
        <f t="shared" si="24"/>
        <v>0</v>
      </c>
      <c r="J102" s="8"/>
    </row>
    <row r="103" spans="1:10" ht="21" customHeight="1">
      <c r="A103" s="8"/>
      <c r="B103" s="8" t="s">
        <v>604</v>
      </c>
      <c r="C103" s="67">
        <v>4</v>
      </c>
      <c r="D103" s="7" t="s">
        <v>157</v>
      </c>
      <c r="E103" s="6">
        <v>50.46</v>
      </c>
      <c r="F103" s="6">
        <f t="shared" si="20"/>
        <v>201.84</v>
      </c>
      <c r="G103" s="6">
        <v>40</v>
      </c>
      <c r="H103" s="6">
        <f t="shared" si="23"/>
        <v>160</v>
      </c>
      <c r="I103" s="16">
        <f t="shared" si="24"/>
        <v>361.84000000000003</v>
      </c>
      <c r="J103" s="8"/>
    </row>
    <row r="104" spans="1:10" ht="21" customHeight="1">
      <c r="A104" s="8"/>
      <c r="B104" s="8" t="s">
        <v>605</v>
      </c>
      <c r="C104" s="6">
        <v>0</v>
      </c>
      <c r="D104" s="7" t="s">
        <v>157</v>
      </c>
      <c r="E104" s="6">
        <v>15.65</v>
      </c>
      <c r="F104" s="6">
        <f t="shared" si="20"/>
        <v>0</v>
      </c>
      <c r="G104" s="6">
        <v>30</v>
      </c>
      <c r="H104" s="6">
        <f t="shared" si="23"/>
        <v>0</v>
      </c>
      <c r="I104" s="16">
        <f t="shared" si="24"/>
        <v>0</v>
      </c>
      <c r="J104" s="8"/>
    </row>
    <row r="105" spans="1:10" ht="21" customHeight="1">
      <c r="A105" s="8"/>
      <c r="B105" s="8" t="s">
        <v>606</v>
      </c>
      <c r="C105" s="6">
        <v>5</v>
      </c>
      <c r="D105" s="7" t="s">
        <v>125</v>
      </c>
      <c r="E105" s="6">
        <v>455</v>
      </c>
      <c r="F105" s="6">
        <f t="shared" si="20"/>
        <v>2275</v>
      </c>
      <c r="G105" s="6">
        <v>120</v>
      </c>
      <c r="H105" s="6">
        <f t="shared" si="23"/>
        <v>600</v>
      </c>
      <c r="I105" s="16">
        <f t="shared" si="24"/>
        <v>2875</v>
      </c>
      <c r="J105" s="8"/>
    </row>
    <row r="106" spans="1:10" ht="21" customHeight="1">
      <c r="A106" s="8"/>
      <c r="B106" s="8" t="s">
        <v>607</v>
      </c>
      <c r="C106" s="6">
        <v>0</v>
      </c>
      <c r="D106" s="7" t="s">
        <v>125</v>
      </c>
      <c r="E106" s="6">
        <v>1000</v>
      </c>
      <c r="F106" s="6">
        <f t="shared" si="20"/>
        <v>0</v>
      </c>
      <c r="G106" s="6">
        <v>240</v>
      </c>
      <c r="H106" s="6">
        <f t="shared" si="23"/>
        <v>0</v>
      </c>
      <c r="I106" s="16">
        <f t="shared" si="24"/>
        <v>0</v>
      </c>
      <c r="J106" s="8"/>
    </row>
    <row r="107" spans="1:10" ht="21" customHeight="1">
      <c r="A107" s="8"/>
      <c r="B107" s="8" t="s">
        <v>608</v>
      </c>
      <c r="C107" s="6">
        <v>2</v>
      </c>
      <c r="D107" s="7" t="s">
        <v>125</v>
      </c>
      <c r="E107" s="6">
        <v>1000</v>
      </c>
      <c r="F107" s="6">
        <f t="shared" si="20"/>
        <v>2000</v>
      </c>
      <c r="G107" s="6">
        <v>180</v>
      </c>
      <c r="H107" s="6">
        <f t="shared" si="23"/>
        <v>360</v>
      </c>
      <c r="I107" s="16">
        <f t="shared" si="24"/>
        <v>2360</v>
      </c>
      <c r="J107" s="8"/>
    </row>
    <row r="108" spans="1:10" ht="21" customHeight="1">
      <c r="A108" s="8"/>
      <c r="B108" s="17" t="s">
        <v>309</v>
      </c>
      <c r="C108" s="6">
        <v>1</v>
      </c>
      <c r="D108" s="7" t="s">
        <v>50</v>
      </c>
      <c r="E108" s="6">
        <f>(F101+F102+F103+F104)*40%</f>
        <v>80.736000000000004</v>
      </c>
      <c r="F108" s="15">
        <f t="shared" si="20"/>
        <v>80.736000000000004</v>
      </c>
      <c r="G108" s="6">
        <f>F108*30/100</f>
        <v>24.220800000000001</v>
      </c>
      <c r="H108" s="15">
        <f t="shared" si="23"/>
        <v>24.220800000000001</v>
      </c>
      <c r="I108" s="16">
        <f>F108+H108</f>
        <v>104.9568</v>
      </c>
      <c r="J108" s="8"/>
    </row>
    <row r="109" spans="1:10" ht="21" customHeight="1">
      <c r="A109" s="8"/>
      <c r="B109" s="17" t="s">
        <v>310</v>
      </c>
      <c r="C109" s="6">
        <v>1</v>
      </c>
      <c r="D109" s="7" t="s">
        <v>50</v>
      </c>
      <c r="E109" s="6">
        <f>(F101+F102+F103+F104)*30%</f>
        <v>60.552</v>
      </c>
      <c r="F109" s="15">
        <f t="shared" si="20"/>
        <v>60.552</v>
      </c>
      <c r="G109" s="6">
        <f>F109*30/100</f>
        <v>18.165599999999998</v>
      </c>
      <c r="H109" s="15">
        <f t="shared" si="23"/>
        <v>18.165599999999998</v>
      </c>
      <c r="I109" s="16">
        <f>F109+H109</f>
        <v>78.717600000000004</v>
      </c>
      <c r="J109" s="8"/>
    </row>
    <row r="110" spans="1:10" ht="21" customHeight="1">
      <c r="A110" s="8"/>
      <c r="B110" s="17" t="s">
        <v>311</v>
      </c>
      <c r="C110" s="6">
        <v>1</v>
      </c>
      <c r="D110" s="7" t="s">
        <v>50</v>
      </c>
      <c r="E110" s="6">
        <f>(F101+F102+F103+F104)*10%</f>
        <v>20.184000000000001</v>
      </c>
      <c r="F110" s="15">
        <f t="shared" si="20"/>
        <v>20.184000000000001</v>
      </c>
      <c r="G110" s="6">
        <f>F110*30/100</f>
        <v>6.0552000000000001</v>
      </c>
      <c r="H110" s="6">
        <f t="shared" si="23"/>
        <v>6.0552000000000001</v>
      </c>
      <c r="I110" s="16">
        <f>F110+H110</f>
        <v>26.2392</v>
      </c>
      <c r="J110" s="8"/>
    </row>
    <row r="111" spans="1:10" ht="21" customHeight="1" thickBot="1">
      <c r="A111" s="82"/>
      <c r="B111" s="43" t="s">
        <v>609</v>
      </c>
      <c r="C111" s="19"/>
      <c r="D111" s="20"/>
      <c r="E111" s="19"/>
      <c r="F111" s="19"/>
      <c r="G111" s="19"/>
      <c r="H111" s="19"/>
      <c r="I111" s="226">
        <f>SUM(I94:I110)</f>
        <v>5806.7536</v>
      </c>
      <c r="J111" s="82"/>
    </row>
    <row r="112" spans="1:10" ht="21" customHeight="1">
      <c r="A112" s="5">
        <v>4</v>
      </c>
      <c r="B112" s="56" t="s">
        <v>62</v>
      </c>
      <c r="C112" s="6"/>
      <c r="D112" s="7"/>
      <c r="E112" s="6"/>
      <c r="F112" s="6"/>
      <c r="G112" s="6"/>
      <c r="H112" s="6"/>
      <c r="I112" s="37"/>
      <c r="J112" s="8"/>
    </row>
    <row r="113" spans="1:10" ht="21" customHeight="1">
      <c r="A113" s="8"/>
      <c r="B113" s="14" t="s">
        <v>610</v>
      </c>
      <c r="C113" s="7">
        <v>1</v>
      </c>
      <c r="D113" s="7" t="s">
        <v>125</v>
      </c>
      <c r="E113" s="6">
        <v>3500</v>
      </c>
      <c r="F113" s="6">
        <f t="shared" ref="F113:F117" si="25">C113*E113</f>
        <v>3500</v>
      </c>
      <c r="G113" s="6">
        <v>500</v>
      </c>
      <c r="H113" s="6">
        <f>C113*G113</f>
        <v>500</v>
      </c>
      <c r="I113" s="16">
        <f>F113+H113</f>
        <v>4000</v>
      </c>
      <c r="J113" s="8"/>
    </row>
    <row r="114" spans="1:10" ht="21" customHeight="1">
      <c r="A114" s="8"/>
      <c r="B114" s="14" t="s">
        <v>611</v>
      </c>
      <c r="C114" s="7">
        <v>1</v>
      </c>
      <c r="D114" s="7" t="s">
        <v>125</v>
      </c>
      <c r="E114" s="6">
        <v>800</v>
      </c>
      <c r="F114" s="6">
        <f t="shared" si="25"/>
        <v>800</v>
      </c>
      <c r="G114" s="6">
        <v>100</v>
      </c>
      <c r="H114" s="6">
        <f t="shared" ref="H114:H117" si="26">C114*G114</f>
        <v>100</v>
      </c>
      <c r="I114" s="16">
        <f t="shared" ref="I114:I117" si="27">F114+H114</f>
        <v>900</v>
      </c>
      <c r="J114" s="8"/>
    </row>
    <row r="115" spans="1:10" ht="21" customHeight="1">
      <c r="A115" s="82"/>
      <c r="B115" s="113" t="s">
        <v>612</v>
      </c>
      <c r="C115" s="20">
        <v>4</v>
      </c>
      <c r="D115" s="20" t="s">
        <v>125</v>
      </c>
      <c r="E115" s="19">
        <v>729</v>
      </c>
      <c r="F115" s="19">
        <f t="shared" si="25"/>
        <v>2916</v>
      </c>
      <c r="G115" s="19">
        <v>115</v>
      </c>
      <c r="H115" s="19">
        <f t="shared" si="26"/>
        <v>460</v>
      </c>
      <c r="I115" s="29">
        <f t="shared" si="27"/>
        <v>3376</v>
      </c>
      <c r="J115" s="82"/>
    </row>
    <row r="116" spans="1:10" ht="21" customHeight="1">
      <c r="A116" s="8"/>
      <c r="B116" s="14" t="s">
        <v>613</v>
      </c>
      <c r="C116" s="7">
        <v>1</v>
      </c>
      <c r="D116" s="7" t="s">
        <v>125</v>
      </c>
      <c r="E116" s="6">
        <v>830</v>
      </c>
      <c r="F116" s="6">
        <f t="shared" si="25"/>
        <v>830</v>
      </c>
      <c r="G116" s="6">
        <v>115</v>
      </c>
      <c r="H116" s="6">
        <f t="shared" si="26"/>
        <v>115</v>
      </c>
      <c r="I116" s="16">
        <f t="shared" si="27"/>
        <v>945</v>
      </c>
      <c r="J116" s="8"/>
    </row>
    <row r="117" spans="1:10" ht="21" customHeight="1">
      <c r="A117" s="8"/>
      <c r="B117" s="14" t="s">
        <v>614</v>
      </c>
      <c r="C117" s="7">
        <v>1</v>
      </c>
      <c r="D117" s="7" t="s">
        <v>125</v>
      </c>
      <c r="E117" s="6">
        <v>1000</v>
      </c>
      <c r="F117" s="6">
        <f t="shared" si="25"/>
        <v>1000</v>
      </c>
      <c r="G117" s="6">
        <v>115</v>
      </c>
      <c r="H117" s="6">
        <f t="shared" si="26"/>
        <v>115</v>
      </c>
      <c r="I117" s="16">
        <f t="shared" si="27"/>
        <v>1115</v>
      </c>
      <c r="J117" s="8"/>
    </row>
    <row r="118" spans="1:10" ht="21" customHeight="1">
      <c r="A118" s="8"/>
      <c r="B118" s="14" t="s">
        <v>615</v>
      </c>
      <c r="C118" s="7">
        <v>5</v>
      </c>
      <c r="D118" s="7" t="s">
        <v>125</v>
      </c>
      <c r="E118" s="6">
        <v>57</v>
      </c>
      <c r="F118" s="6">
        <f>C118*E118</f>
        <v>285</v>
      </c>
      <c r="G118" s="6">
        <v>80</v>
      </c>
      <c r="H118" s="6">
        <f>C118*G118</f>
        <v>400</v>
      </c>
      <c r="I118" s="16">
        <f>F118+H118</f>
        <v>685</v>
      </c>
      <c r="J118" s="8"/>
    </row>
    <row r="119" spans="1:10" ht="21" customHeight="1">
      <c r="A119" s="8"/>
      <c r="B119" s="14" t="s">
        <v>616</v>
      </c>
      <c r="C119" s="7">
        <v>2</v>
      </c>
      <c r="D119" s="7" t="s">
        <v>125</v>
      </c>
      <c r="E119" s="6">
        <v>546</v>
      </c>
      <c r="F119" s="6">
        <f>C119*E119</f>
        <v>1092</v>
      </c>
      <c r="G119" s="6">
        <v>115</v>
      </c>
      <c r="H119" s="6">
        <f>C119*G119</f>
        <v>230</v>
      </c>
      <c r="I119" s="16">
        <f>F119+H119</f>
        <v>1322</v>
      </c>
      <c r="J119" s="8"/>
    </row>
    <row r="120" spans="1:10" ht="21" customHeight="1">
      <c r="A120" s="8"/>
      <c r="B120" s="14" t="s">
        <v>526</v>
      </c>
      <c r="C120" s="7">
        <v>20</v>
      </c>
      <c r="D120" s="7" t="s">
        <v>157</v>
      </c>
      <c r="E120" s="6">
        <v>14.73</v>
      </c>
      <c r="F120" s="6">
        <f>C120*E120</f>
        <v>294.60000000000002</v>
      </c>
      <c r="G120" s="6">
        <v>20</v>
      </c>
      <c r="H120" s="6">
        <f>C120*G120</f>
        <v>400</v>
      </c>
      <c r="I120" s="16">
        <f>F120+H120</f>
        <v>694.6</v>
      </c>
      <c r="J120" s="8"/>
    </row>
    <row r="121" spans="1:10" ht="21" customHeight="1">
      <c r="A121" s="11"/>
      <c r="B121" s="14" t="s">
        <v>442</v>
      </c>
      <c r="C121" s="7">
        <v>1</v>
      </c>
      <c r="D121" s="7" t="s">
        <v>50</v>
      </c>
      <c r="E121" s="6">
        <f>((F120))*15%</f>
        <v>44.190000000000005</v>
      </c>
      <c r="F121" s="6">
        <f t="shared" ref="F121:F124" si="28">C121*E121</f>
        <v>44.190000000000005</v>
      </c>
      <c r="G121" s="31">
        <v>0</v>
      </c>
      <c r="H121" s="6">
        <f t="shared" ref="H121:H124" si="29">C121*G121</f>
        <v>0</v>
      </c>
      <c r="I121" s="16">
        <f t="shared" ref="I121:I124" si="30">F121+H121</f>
        <v>44.190000000000005</v>
      </c>
      <c r="J121" s="11"/>
    </row>
    <row r="122" spans="1:10" ht="21" customHeight="1">
      <c r="A122" s="11"/>
      <c r="B122" s="14" t="s">
        <v>528</v>
      </c>
      <c r="C122" s="7">
        <v>76</v>
      </c>
      <c r="D122" s="7" t="s">
        <v>157</v>
      </c>
      <c r="E122" s="31">
        <v>10.45</v>
      </c>
      <c r="F122" s="6">
        <f t="shared" si="28"/>
        <v>794.19999999999993</v>
      </c>
      <c r="G122" s="31">
        <v>7</v>
      </c>
      <c r="H122" s="6">
        <f t="shared" si="29"/>
        <v>532</v>
      </c>
      <c r="I122" s="16">
        <f t="shared" si="30"/>
        <v>1326.1999999999998</v>
      </c>
      <c r="J122" s="11"/>
    </row>
    <row r="123" spans="1:10" ht="21" customHeight="1">
      <c r="A123" s="11"/>
      <c r="B123" s="14" t="s">
        <v>617</v>
      </c>
      <c r="C123" s="7">
        <v>38</v>
      </c>
      <c r="D123" s="7" t="s">
        <v>157</v>
      </c>
      <c r="E123" s="31">
        <v>7.72</v>
      </c>
      <c r="F123" s="6">
        <f t="shared" si="28"/>
        <v>293.36</v>
      </c>
      <c r="G123" s="31">
        <v>5</v>
      </c>
      <c r="H123" s="6">
        <f t="shared" si="29"/>
        <v>190</v>
      </c>
      <c r="I123" s="16">
        <f t="shared" si="30"/>
        <v>483.36</v>
      </c>
      <c r="J123" s="11"/>
    </row>
    <row r="124" spans="1:10" ht="21" customHeight="1">
      <c r="A124" s="8"/>
      <c r="B124" s="14" t="s">
        <v>442</v>
      </c>
      <c r="C124" s="7">
        <v>1</v>
      </c>
      <c r="D124" s="7" t="s">
        <v>50</v>
      </c>
      <c r="E124" s="6">
        <f>((F122+F123))*5%</f>
        <v>54.378</v>
      </c>
      <c r="F124" s="6">
        <f t="shared" si="28"/>
        <v>54.378</v>
      </c>
      <c r="G124" s="6">
        <v>0</v>
      </c>
      <c r="H124" s="6">
        <f t="shared" si="29"/>
        <v>0</v>
      </c>
      <c r="I124" s="16">
        <f t="shared" si="30"/>
        <v>54.378</v>
      </c>
      <c r="J124" s="6"/>
    </row>
    <row r="125" spans="1:10" ht="21" customHeight="1" thickBot="1">
      <c r="A125" s="8"/>
      <c r="B125" s="5" t="s">
        <v>529</v>
      </c>
      <c r="C125" s="6"/>
      <c r="D125" s="7"/>
      <c r="E125" s="6"/>
      <c r="F125" s="6"/>
      <c r="G125" s="6"/>
      <c r="H125" s="6"/>
      <c r="I125" s="63">
        <f>SUM(I113:I124)</f>
        <v>14945.728000000003</v>
      </c>
      <c r="J125" s="8"/>
    </row>
    <row r="126" spans="1:10" ht="21" customHeight="1">
      <c r="A126" s="8"/>
      <c r="B126" s="14"/>
      <c r="C126" s="7"/>
      <c r="D126" s="7"/>
      <c r="E126" s="6"/>
      <c r="F126" s="6"/>
      <c r="G126" s="6"/>
      <c r="H126" s="6"/>
      <c r="I126" s="29"/>
      <c r="J126" s="6"/>
    </row>
    <row r="127" spans="1:10" ht="21" customHeight="1">
      <c r="A127" s="8"/>
      <c r="B127" s="14"/>
      <c r="C127" s="7"/>
      <c r="D127" s="7"/>
      <c r="E127" s="6"/>
      <c r="F127" s="6"/>
      <c r="G127" s="6"/>
      <c r="H127" s="6"/>
      <c r="I127" s="16"/>
      <c r="J127" s="6"/>
    </row>
    <row r="128" spans="1:10" ht="21" customHeight="1">
      <c r="A128" s="8"/>
      <c r="B128" s="14"/>
      <c r="C128" s="7"/>
      <c r="D128" s="7"/>
      <c r="E128" s="6"/>
      <c r="F128" s="6"/>
      <c r="G128" s="6"/>
      <c r="H128" s="6"/>
      <c r="I128" s="16"/>
      <c r="J128" s="6"/>
    </row>
    <row r="129" spans="1:10" ht="21" customHeight="1">
      <c r="A129" s="8"/>
      <c r="B129" s="14"/>
      <c r="C129" s="7"/>
      <c r="D129" s="7"/>
      <c r="E129" s="6"/>
      <c r="F129" s="6"/>
      <c r="G129" s="6"/>
      <c r="H129" s="6"/>
      <c r="I129" s="16"/>
      <c r="J129" s="6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59055118110236227" bottom="0.51181102362204722" header="0.15748031496062992" footer="0.19685039370078741"/>
  <pageSetup paperSize="9" scale="87" firstPageNumber="29" orientation="landscape" useFirstPageNumber="1" r:id="rId1"/>
  <headerFooter alignWithMargins="0">
    <oddHeader>&amp;R&amp;"TH SarabunPSK,ธรรมดา"&amp;12แบบ ปร.4 แผ่นที่ &amp;P/48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J53"/>
  <sheetViews>
    <sheetView view="pageBreakPreview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53" customWidth="1"/>
    <col min="2" max="2" width="56.7109375" style="47" customWidth="1"/>
    <col min="3" max="3" width="9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47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50"/>
      <c r="B10" s="51" t="s">
        <v>618</v>
      </c>
      <c r="C10" s="3"/>
      <c r="D10" s="3"/>
      <c r="E10" s="3"/>
      <c r="F10" s="3"/>
      <c r="G10" s="3"/>
      <c r="H10" s="3"/>
      <c r="I10" s="3"/>
      <c r="J10" s="3"/>
    </row>
    <row r="11" spans="1:10" ht="21" customHeight="1">
      <c r="A11" s="146">
        <v>1</v>
      </c>
      <c r="B11" s="18" t="s">
        <v>56</v>
      </c>
      <c r="C11" s="70"/>
      <c r="D11" s="57"/>
      <c r="E11" s="71"/>
      <c r="F11" s="72"/>
      <c r="G11" s="70"/>
      <c r="H11" s="8"/>
      <c r="I11" s="73"/>
      <c r="J11" s="8"/>
    </row>
    <row r="12" spans="1:10" ht="21" customHeight="1">
      <c r="A12" s="12"/>
      <c r="B12" s="9" t="s">
        <v>619</v>
      </c>
      <c r="C12" s="6"/>
      <c r="D12" s="7"/>
      <c r="E12" s="6"/>
      <c r="F12" s="6"/>
      <c r="G12" s="6"/>
      <c r="H12" s="6"/>
      <c r="I12" s="37"/>
      <c r="J12" s="8"/>
    </row>
    <row r="13" spans="1:10" ht="21" customHeight="1">
      <c r="A13" s="12"/>
      <c r="B13" s="8" t="s">
        <v>531</v>
      </c>
      <c r="C13" s="6">
        <v>0</v>
      </c>
      <c r="D13" s="7" t="s">
        <v>88</v>
      </c>
      <c r="E13" s="6">
        <v>560.75</v>
      </c>
      <c r="F13" s="6">
        <f>C13*E13</f>
        <v>0</v>
      </c>
      <c r="G13" s="15">
        <v>99</v>
      </c>
      <c r="H13" s="6">
        <f>C13*G13</f>
        <v>0</v>
      </c>
      <c r="I13" s="16">
        <f>F13+H13</f>
        <v>0</v>
      </c>
      <c r="J13" s="8"/>
    </row>
    <row r="14" spans="1:10" ht="21" customHeight="1">
      <c r="A14" s="12"/>
      <c r="B14" s="8" t="s">
        <v>532</v>
      </c>
      <c r="C14" s="6">
        <v>2.5</v>
      </c>
      <c r="D14" s="7" t="s">
        <v>88</v>
      </c>
      <c r="E14" s="6">
        <v>1762.85</v>
      </c>
      <c r="F14" s="6">
        <f>C14*E14</f>
        <v>4407.125</v>
      </c>
      <c r="G14" s="15">
        <v>398</v>
      </c>
      <c r="H14" s="6">
        <f>C14*G14</f>
        <v>995</v>
      </c>
      <c r="I14" s="16">
        <f>F14+H14</f>
        <v>5402.125</v>
      </c>
      <c r="J14" s="8"/>
    </row>
    <row r="15" spans="1:10" ht="21" customHeight="1">
      <c r="A15" s="12"/>
      <c r="B15" s="14" t="s">
        <v>620</v>
      </c>
      <c r="C15" s="6">
        <v>9.5</v>
      </c>
      <c r="D15" s="7" t="s">
        <v>88</v>
      </c>
      <c r="E15" s="6">
        <v>1898.6</v>
      </c>
      <c r="F15" s="6">
        <f t="shared" ref="F15:F46" si="0">C15*E15</f>
        <v>18036.7</v>
      </c>
      <c r="G15" s="15">
        <v>391</v>
      </c>
      <c r="H15" s="6">
        <f t="shared" ref="H15:H16" si="1">C15*G15</f>
        <v>3714.5</v>
      </c>
      <c r="I15" s="16">
        <f t="shared" ref="I15:I16" si="2">+F15+H15</f>
        <v>21751.200000000001</v>
      </c>
      <c r="J15" s="8"/>
    </row>
    <row r="16" spans="1:10" ht="21" customHeight="1">
      <c r="A16" s="12"/>
      <c r="B16" s="8" t="s">
        <v>621</v>
      </c>
      <c r="C16" s="6">
        <v>5</v>
      </c>
      <c r="D16" s="7" t="s">
        <v>90</v>
      </c>
      <c r="E16" s="15">
        <v>320</v>
      </c>
      <c r="F16" s="6">
        <f t="shared" si="0"/>
        <v>1600</v>
      </c>
      <c r="G16" s="15">
        <v>133</v>
      </c>
      <c r="H16" s="6">
        <f t="shared" si="1"/>
        <v>665</v>
      </c>
      <c r="I16" s="16">
        <f t="shared" si="2"/>
        <v>2265</v>
      </c>
      <c r="J16" s="8"/>
    </row>
    <row r="17" spans="1:10" ht="21" customHeight="1">
      <c r="A17" s="12"/>
      <c r="B17" s="8" t="s">
        <v>535</v>
      </c>
      <c r="C17" s="6"/>
      <c r="D17" s="7"/>
      <c r="E17" s="15"/>
      <c r="F17" s="6"/>
      <c r="G17" s="15"/>
      <c r="H17" s="6"/>
      <c r="I17" s="16"/>
      <c r="J17" s="8"/>
    </row>
    <row r="18" spans="1:10" ht="21" customHeight="1">
      <c r="A18" s="12"/>
      <c r="B18" s="8" t="s">
        <v>536</v>
      </c>
      <c r="C18" s="6">
        <v>0</v>
      </c>
      <c r="D18" s="7" t="s">
        <v>102</v>
      </c>
      <c r="E18" s="6">
        <v>22.52</v>
      </c>
      <c r="F18" s="6">
        <f t="shared" si="0"/>
        <v>0</v>
      </c>
      <c r="G18" s="15">
        <v>4.0999999999999996</v>
      </c>
      <c r="H18" s="6">
        <f>C18*G18</f>
        <v>0</v>
      </c>
      <c r="I18" s="16">
        <f>+F18+H18</f>
        <v>0</v>
      </c>
      <c r="J18" s="8"/>
    </row>
    <row r="19" spans="1:10" ht="21" customHeight="1">
      <c r="A19" s="12"/>
      <c r="B19" s="8" t="s">
        <v>537</v>
      </c>
      <c r="C19" s="6">
        <v>298</v>
      </c>
      <c r="D19" s="7" t="s">
        <v>102</v>
      </c>
      <c r="E19" s="6">
        <v>21.44</v>
      </c>
      <c r="F19" s="6">
        <f t="shared" si="0"/>
        <v>6389.1200000000008</v>
      </c>
      <c r="G19" s="15">
        <v>4.0999999999999996</v>
      </c>
      <c r="H19" s="6">
        <f t="shared" ref="H19:H25" si="3">C19*G19</f>
        <v>1221.8</v>
      </c>
      <c r="I19" s="16">
        <f t="shared" ref="I19:I20" si="4">F19+H19</f>
        <v>7610.920000000001</v>
      </c>
      <c r="J19" s="8"/>
    </row>
    <row r="20" spans="1:10" ht="21" customHeight="1">
      <c r="A20" s="12"/>
      <c r="B20" s="8" t="s">
        <v>538</v>
      </c>
      <c r="C20" s="6">
        <v>57</v>
      </c>
      <c r="D20" s="7" t="s">
        <v>102</v>
      </c>
      <c r="E20" s="6">
        <v>21.36</v>
      </c>
      <c r="F20" s="6">
        <f t="shared" si="0"/>
        <v>1217.52</v>
      </c>
      <c r="G20" s="15">
        <v>3.3</v>
      </c>
      <c r="H20" s="6">
        <f t="shared" si="3"/>
        <v>188.1</v>
      </c>
      <c r="I20" s="16">
        <f t="shared" si="4"/>
        <v>1405.62</v>
      </c>
      <c r="J20" s="8"/>
    </row>
    <row r="21" spans="1:10" ht="21" customHeight="1">
      <c r="A21" s="4"/>
      <c r="B21" s="34" t="s">
        <v>622</v>
      </c>
      <c r="C21" s="15">
        <v>11</v>
      </c>
      <c r="D21" s="23" t="s">
        <v>102</v>
      </c>
      <c r="E21" s="6">
        <v>21.44</v>
      </c>
      <c r="F21" s="6">
        <f t="shared" si="0"/>
        <v>235.84</v>
      </c>
      <c r="G21" s="15">
        <v>0</v>
      </c>
      <c r="H21" s="6">
        <f t="shared" si="3"/>
        <v>0</v>
      </c>
      <c r="I21" s="16">
        <f t="shared" ref="I21:I22" si="5">+F21+H21</f>
        <v>235.84</v>
      </c>
      <c r="J21" s="8"/>
    </row>
    <row r="22" spans="1:10" ht="21" customHeight="1">
      <c r="A22" s="4"/>
      <c r="B22" s="34" t="s">
        <v>542</v>
      </c>
      <c r="C22" s="15">
        <v>1.5</v>
      </c>
      <c r="D22" s="23" t="s">
        <v>102</v>
      </c>
      <c r="E22" s="6">
        <v>21.8</v>
      </c>
      <c r="F22" s="6">
        <f t="shared" si="0"/>
        <v>32.700000000000003</v>
      </c>
      <c r="G22" s="15">
        <v>0</v>
      </c>
      <c r="H22" s="6">
        <f t="shared" si="3"/>
        <v>0</v>
      </c>
      <c r="I22" s="16">
        <f t="shared" si="5"/>
        <v>32.700000000000003</v>
      </c>
      <c r="J22" s="8"/>
    </row>
    <row r="23" spans="1:10" ht="21" customHeight="1">
      <c r="A23" s="4"/>
      <c r="B23" s="30" t="s">
        <v>623</v>
      </c>
      <c r="C23" s="62">
        <v>36</v>
      </c>
      <c r="D23" s="23" t="s">
        <v>125</v>
      </c>
      <c r="E23" s="15">
        <v>24.81</v>
      </c>
      <c r="F23" s="6">
        <f t="shared" si="0"/>
        <v>893.16</v>
      </c>
      <c r="G23" s="15">
        <v>24</v>
      </c>
      <c r="H23" s="6">
        <f t="shared" si="3"/>
        <v>864</v>
      </c>
      <c r="I23" s="16">
        <f t="shared" ref="I23:I25" si="6">F23+H23</f>
        <v>1757.1599999999999</v>
      </c>
      <c r="J23" s="8"/>
    </row>
    <row r="24" spans="1:10" ht="21" customHeight="1">
      <c r="A24" s="4"/>
      <c r="B24" s="30" t="s">
        <v>624</v>
      </c>
      <c r="C24" s="62">
        <v>174</v>
      </c>
      <c r="D24" s="23" t="s">
        <v>102</v>
      </c>
      <c r="E24" s="15">
        <v>30</v>
      </c>
      <c r="F24" s="6">
        <f t="shared" si="0"/>
        <v>5220</v>
      </c>
      <c r="G24" s="15">
        <v>12</v>
      </c>
      <c r="H24" s="6">
        <f t="shared" si="3"/>
        <v>2088</v>
      </c>
      <c r="I24" s="16">
        <f t="shared" si="6"/>
        <v>7308</v>
      </c>
      <c r="J24" s="8"/>
    </row>
    <row r="25" spans="1:10" ht="21" customHeight="1">
      <c r="A25" s="4"/>
      <c r="B25" s="30" t="s">
        <v>625</v>
      </c>
      <c r="C25" s="62">
        <v>38</v>
      </c>
      <c r="D25" s="23" t="s">
        <v>102</v>
      </c>
      <c r="E25" s="15">
        <v>65.42</v>
      </c>
      <c r="F25" s="6">
        <f t="shared" si="0"/>
        <v>2485.96</v>
      </c>
      <c r="G25" s="15">
        <v>10</v>
      </c>
      <c r="H25" s="6">
        <f t="shared" si="3"/>
        <v>380</v>
      </c>
      <c r="I25" s="16">
        <f t="shared" si="6"/>
        <v>2865.96</v>
      </c>
      <c r="J25" s="8"/>
    </row>
    <row r="26" spans="1:10" ht="21" customHeight="1" thickBot="1">
      <c r="A26" s="24"/>
      <c r="B26" s="5" t="s">
        <v>626</v>
      </c>
      <c r="C26" s="26"/>
      <c r="D26" s="25"/>
      <c r="E26" s="26"/>
      <c r="F26" s="6"/>
      <c r="G26" s="26"/>
      <c r="H26" s="6"/>
      <c r="I26" s="61">
        <f>SUM(I12:I25)</f>
        <v>50634.525000000001</v>
      </c>
      <c r="J26" s="11"/>
    </row>
    <row r="27" spans="1:10" ht="21" customHeight="1">
      <c r="A27" s="4"/>
      <c r="B27" s="74" t="s">
        <v>627</v>
      </c>
      <c r="C27" s="15"/>
      <c r="D27" s="23"/>
      <c r="E27" s="15"/>
      <c r="F27" s="6"/>
      <c r="G27" s="15"/>
      <c r="H27" s="6"/>
      <c r="I27" s="16"/>
      <c r="J27" s="8"/>
    </row>
    <row r="28" spans="1:10" ht="21" customHeight="1">
      <c r="A28" s="24"/>
      <c r="B28" s="11" t="s">
        <v>628</v>
      </c>
      <c r="C28" s="26">
        <v>441</v>
      </c>
      <c r="D28" s="25" t="s">
        <v>102</v>
      </c>
      <c r="E28" s="26">
        <v>28.51</v>
      </c>
      <c r="F28" s="6">
        <f t="shared" si="0"/>
        <v>12572.91</v>
      </c>
      <c r="G28" s="26">
        <v>10</v>
      </c>
      <c r="H28" s="6">
        <f>C28*G28</f>
        <v>4410</v>
      </c>
      <c r="I28" s="16">
        <f>+F28+H28</f>
        <v>16982.91</v>
      </c>
      <c r="J28" s="11"/>
    </row>
    <row r="29" spans="1:10" ht="21" customHeight="1">
      <c r="A29" s="12"/>
      <c r="B29" s="8" t="s">
        <v>629</v>
      </c>
      <c r="C29" s="15">
        <v>446</v>
      </c>
      <c r="D29" s="23" t="s">
        <v>102</v>
      </c>
      <c r="E29" s="26">
        <v>28.51</v>
      </c>
      <c r="F29" s="6">
        <f>C29*E29</f>
        <v>12715.460000000001</v>
      </c>
      <c r="G29" s="26">
        <v>10</v>
      </c>
      <c r="H29" s="6">
        <f t="shared" ref="H29:H33" si="7">C29*G29</f>
        <v>4460</v>
      </c>
      <c r="I29" s="16">
        <f t="shared" ref="I29:I33" si="8">+F29+H29</f>
        <v>17175.46</v>
      </c>
      <c r="J29" s="8"/>
    </row>
    <row r="30" spans="1:10" ht="21" customHeight="1">
      <c r="A30" s="12"/>
      <c r="B30" s="8" t="s">
        <v>630</v>
      </c>
      <c r="C30" s="62">
        <v>21</v>
      </c>
      <c r="D30" s="23" t="s">
        <v>102</v>
      </c>
      <c r="E30" s="26">
        <v>28.51</v>
      </c>
      <c r="F30" s="6">
        <f t="shared" si="0"/>
        <v>598.71</v>
      </c>
      <c r="G30" s="15">
        <v>10</v>
      </c>
      <c r="H30" s="6">
        <f t="shared" si="7"/>
        <v>210</v>
      </c>
      <c r="I30" s="16">
        <f t="shared" si="8"/>
        <v>808.71</v>
      </c>
      <c r="J30" s="8"/>
    </row>
    <row r="31" spans="1:10" ht="21" customHeight="1">
      <c r="A31" s="228"/>
      <c r="B31" s="225" t="s">
        <v>631</v>
      </c>
      <c r="C31" s="408">
        <v>10</v>
      </c>
      <c r="D31" s="266" t="s">
        <v>102</v>
      </c>
      <c r="E31" s="267">
        <v>21.36</v>
      </c>
      <c r="F31" s="224">
        <f t="shared" si="0"/>
        <v>213.6</v>
      </c>
      <c r="G31" s="267">
        <v>10</v>
      </c>
      <c r="H31" s="224">
        <f t="shared" si="7"/>
        <v>100</v>
      </c>
      <c r="I31" s="229">
        <f t="shared" si="8"/>
        <v>313.60000000000002</v>
      </c>
      <c r="J31" s="225"/>
    </row>
    <row r="32" spans="1:10" ht="21" customHeight="1">
      <c r="A32" s="28"/>
      <c r="B32" s="82" t="s">
        <v>632</v>
      </c>
      <c r="C32" s="19">
        <v>3</v>
      </c>
      <c r="D32" s="75" t="s">
        <v>102</v>
      </c>
      <c r="E32" s="177">
        <v>28.5</v>
      </c>
      <c r="F32" s="19">
        <f t="shared" si="0"/>
        <v>85.5</v>
      </c>
      <c r="G32" s="19">
        <v>10</v>
      </c>
      <c r="H32" s="19">
        <f t="shared" si="7"/>
        <v>30</v>
      </c>
      <c r="I32" s="29">
        <f t="shared" si="8"/>
        <v>115.5</v>
      </c>
      <c r="J32" s="82"/>
    </row>
    <row r="33" spans="1:10" ht="21" customHeight="1">
      <c r="A33" s="12"/>
      <c r="B33" s="34" t="s">
        <v>633</v>
      </c>
      <c r="C33" s="6">
        <v>54</v>
      </c>
      <c r="D33" s="7" t="s">
        <v>90</v>
      </c>
      <c r="E33" s="6">
        <v>65</v>
      </c>
      <c r="F33" s="6">
        <f t="shared" si="0"/>
        <v>3510</v>
      </c>
      <c r="G33" s="6">
        <v>38</v>
      </c>
      <c r="H33" s="6">
        <f t="shared" si="7"/>
        <v>2052</v>
      </c>
      <c r="I33" s="16">
        <f t="shared" si="8"/>
        <v>5562</v>
      </c>
      <c r="J33" s="8"/>
    </row>
    <row r="34" spans="1:10" ht="21" customHeight="1" thickBot="1">
      <c r="A34" s="12"/>
      <c r="B34" s="5" t="s">
        <v>634</v>
      </c>
      <c r="C34" s="6"/>
      <c r="D34" s="23"/>
      <c r="E34" s="15"/>
      <c r="F34" s="6"/>
      <c r="G34" s="6"/>
      <c r="H34" s="6"/>
      <c r="I34" s="61">
        <f>SUM(I28:I33)</f>
        <v>40958.179999999993</v>
      </c>
      <c r="J34" s="8"/>
    </row>
    <row r="35" spans="1:10" ht="21" customHeight="1" thickBot="1">
      <c r="A35" s="28"/>
      <c r="B35" s="43" t="s">
        <v>498</v>
      </c>
      <c r="C35" s="19"/>
      <c r="D35" s="20"/>
      <c r="E35" s="19"/>
      <c r="F35" s="19"/>
      <c r="G35" s="19"/>
      <c r="H35" s="19"/>
      <c r="I35" s="226">
        <f>+I26+I34</f>
        <v>91592.704999999987</v>
      </c>
      <c r="J35" s="82"/>
    </row>
    <row r="36" spans="1:10" ht="21" customHeight="1">
      <c r="A36" s="43">
        <v>2</v>
      </c>
      <c r="B36" s="18" t="s">
        <v>57</v>
      </c>
      <c r="C36" s="19"/>
      <c r="D36" s="20"/>
      <c r="E36" s="19"/>
      <c r="F36" s="19"/>
      <c r="G36" s="19"/>
      <c r="H36" s="19"/>
      <c r="I36" s="21"/>
      <c r="J36" s="82"/>
    </row>
    <row r="37" spans="1:10" ht="21" customHeight="1">
      <c r="A37" s="12"/>
      <c r="B37" s="9" t="s">
        <v>635</v>
      </c>
      <c r="C37" s="6"/>
      <c r="D37" s="7"/>
      <c r="E37" s="6"/>
      <c r="F37" s="6"/>
      <c r="G37" s="6"/>
      <c r="H37" s="6"/>
      <c r="I37" s="16"/>
      <c r="J37" s="8"/>
    </row>
    <row r="38" spans="1:10" ht="21" customHeight="1">
      <c r="A38" s="12"/>
      <c r="B38" s="181" t="s">
        <v>551</v>
      </c>
      <c r="C38" s="62">
        <v>59</v>
      </c>
      <c r="D38" s="23" t="s">
        <v>90</v>
      </c>
      <c r="E38" s="15">
        <v>290</v>
      </c>
      <c r="F38" s="6">
        <f t="shared" si="0"/>
        <v>17110</v>
      </c>
      <c r="G38" s="15">
        <v>70</v>
      </c>
      <c r="H38" s="6">
        <f>C38*G38</f>
        <v>4130</v>
      </c>
      <c r="I38" s="16">
        <f>+F38+H38</f>
        <v>21240</v>
      </c>
      <c r="J38" s="8"/>
    </row>
    <row r="39" spans="1:10" ht="21" customHeight="1">
      <c r="A39" s="12"/>
      <c r="B39" s="34" t="s">
        <v>636</v>
      </c>
      <c r="C39" s="6">
        <v>1</v>
      </c>
      <c r="D39" s="7" t="s">
        <v>50</v>
      </c>
      <c r="E39" s="6">
        <v>855.5</v>
      </c>
      <c r="F39" s="6">
        <f t="shared" si="0"/>
        <v>855.5</v>
      </c>
      <c r="G39" s="6">
        <v>0</v>
      </c>
      <c r="H39" s="6">
        <f>C39*G39</f>
        <v>0</v>
      </c>
      <c r="I39" s="16">
        <f>+F39+H39</f>
        <v>855.5</v>
      </c>
      <c r="J39" s="8"/>
    </row>
    <row r="40" spans="1:10" ht="21" customHeight="1" thickBot="1">
      <c r="A40" s="8"/>
      <c r="B40" s="5" t="s">
        <v>517</v>
      </c>
      <c r="C40" s="6"/>
      <c r="D40" s="7"/>
      <c r="E40" s="6"/>
      <c r="F40" s="6"/>
      <c r="G40" s="6"/>
      <c r="H40" s="6"/>
      <c r="I40" s="226">
        <f>SUM(I38:I39)</f>
        <v>22095.5</v>
      </c>
      <c r="J40" s="8"/>
    </row>
    <row r="41" spans="1:10" ht="21" customHeight="1">
      <c r="A41" s="43">
        <v>3</v>
      </c>
      <c r="B41" s="36" t="s">
        <v>62</v>
      </c>
      <c r="C41" s="19"/>
      <c r="D41" s="20"/>
      <c r="E41" s="19"/>
      <c r="F41" s="19"/>
      <c r="G41" s="19"/>
      <c r="H41" s="19"/>
      <c r="I41" s="29"/>
      <c r="J41" s="82"/>
    </row>
    <row r="42" spans="1:10" ht="21" customHeight="1">
      <c r="A42" s="12"/>
      <c r="B42" s="113" t="s">
        <v>637</v>
      </c>
      <c r="C42" s="19">
        <v>2</v>
      </c>
      <c r="D42" s="20" t="s">
        <v>125</v>
      </c>
      <c r="E42" s="76">
        <v>540</v>
      </c>
      <c r="F42" s="76">
        <f t="shared" ref="F42" si="9">C42*E42</f>
        <v>1080</v>
      </c>
      <c r="G42" s="19">
        <v>115</v>
      </c>
      <c r="H42" s="76">
        <f t="shared" ref="H42" si="10">C42*G42</f>
        <v>230</v>
      </c>
      <c r="I42" s="29">
        <f t="shared" ref="I42" si="11">F42+H42</f>
        <v>1310</v>
      </c>
      <c r="J42" s="8"/>
    </row>
    <row r="43" spans="1:10" ht="21" customHeight="1">
      <c r="A43" s="10"/>
      <c r="B43" s="14" t="s">
        <v>638</v>
      </c>
      <c r="C43" s="6">
        <v>1</v>
      </c>
      <c r="D43" s="7" t="s">
        <v>125</v>
      </c>
      <c r="E43" s="6">
        <v>320</v>
      </c>
      <c r="F43" s="15">
        <f t="shared" ref="F43:F44" si="12">C43*E43</f>
        <v>320</v>
      </c>
      <c r="G43" s="6">
        <v>80</v>
      </c>
      <c r="H43" s="15">
        <f>C43*G43</f>
        <v>80</v>
      </c>
      <c r="I43" s="16">
        <f>F43+H43</f>
        <v>400</v>
      </c>
      <c r="J43" s="11"/>
    </row>
    <row r="44" spans="1:10" ht="21" customHeight="1">
      <c r="A44" s="10"/>
      <c r="B44" s="14" t="s">
        <v>639</v>
      </c>
      <c r="C44" s="6">
        <v>1</v>
      </c>
      <c r="D44" s="7" t="s">
        <v>125</v>
      </c>
      <c r="E44" s="6">
        <v>500</v>
      </c>
      <c r="F44" s="15">
        <f t="shared" si="12"/>
        <v>500</v>
      </c>
      <c r="G44" s="6">
        <v>100</v>
      </c>
      <c r="H44" s="15">
        <f t="shared" ref="H44:H45" si="13">C44*G44</f>
        <v>100</v>
      </c>
      <c r="I44" s="16">
        <f t="shared" ref="I44:I45" si="14">F44+H44</f>
        <v>600</v>
      </c>
      <c r="J44" s="11"/>
    </row>
    <row r="45" spans="1:10" ht="21" customHeight="1">
      <c r="A45" s="10"/>
      <c r="B45" s="14" t="s">
        <v>640</v>
      </c>
      <c r="C45" s="15">
        <v>10</v>
      </c>
      <c r="D45" s="23" t="s">
        <v>157</v>
      </c>
      <c r="E45" s="15">
        <v>14.73</v>
      </c>
      <c r="F45" s="15">
        <f t="shared" si="0"/>
        <v>147.30000000000001</v>
      </c>
      <c r="G45" s="15">
        <v>20</v>
      </c>
      <c r="H45" s="15">
        <f t="shared" si="13"/>
        <v>200</v>
      </c>
      <c r="I45" s="16">
        <f t="shared" si="14"/>
        <v>347.3</v>
      </c>
      <c r="J45" s="11"/>
    </row>
    <row r="46" spans="1:10" ht="21" customHeight="1">
      <c r="A46" s="10"/>
      <c r="B46" s="44" t="s">
        <v>452</v>
      </c>
      <c r="C46" s="31">
        <v>1</v>
      </c>
      <c r="D46" s="32" t="s">
        <v>50</v>
      </c>
      <c r="E46" s="31">
        <f>F45*15%</f>
        <v>22.095000000000002</v>
      </c>
      <c r="F46" s="6">
        <f t="shared" si="0"/>
        <v>22.095000000000002</v>
      </c>
      <c r="G46" s="31">
        <v>0</v>
      </c>
      <c r="H46" s="6">
        <f>C46*G46</f>
        <v>0</v>
      </c>
      <c r="I46" s="16">
        <f>F46+H46</f>
        <v>22.095000000000002</v>
      </c>
      <c r="J46" s="11"/>
    </row>
    <row r="47" spans="1:10" ht="21" customHeight="1">
      <c r="A47" s="10"/>
      <c r="B47" s="14" t="s">
        <v>641</v>
      </c>
      <c r="C47" s="6">
        <v>32</v>
      </c>
      <c r="D47" s="7" t="s">
        <v>157</v>
      </c>
      <c r="E47" s="6">
        <v>10.45</v>
      </c>
      <c r="F47" s="15">
        <f>C47*E47</f>
        <v>334.4</v>
      </c>
      <c r="G47" s="6">
        <v>7</v>
      </c>
      <c r="H47" s="15">
        <f>C47*G47</f>
        <v>224</v>
      </c>
      <c r="I47" s="16">
        <f>F47+H47</f>
        <v>558.4</v>
      </c>
      <c r="J47" s="11"/>
    </row>
    <row r="48" spans="1:10" ht="21" customHeight="1">
      <c r="A48" s="10"/>
      <c r="B48" s="14" t="s">
        <v>642</v>
      </c>
      <c r="C48" s="6">
        <v>16</v>
      </c>
      <c r="D48" s="7" t="s">
        <v>157</v>
      </c>
      <c r="E48" s="6">
        <v>7.72</v>
      </c>
      <c r="F48" s="15">
        <f>C48*E48</f>
        <v>123.52</v>
      </c>
      <c r="G48" s="6">
        <v>5</v>
      </c>
      <c r="H48" s="15">
        <f>C48*G48</f>
        <v>80</v>
      </c>
      <c r="I48" s="16">
        <f>F48+H48</f>
        <v>203.51999999999998</v>
      </c>
      <c r="J48" s="11"/>
    </row>
    <row r="49" spans="1:10" ht="21" customHeight="1">
      <c r="A49" s="12"/>
      <c r="B49" s="14" t="s">
        <v>452</v>
      </c>
      <c r="C49" s="6">
        <v>1</v>
      </c>
      <c r="D49" s="7" t="s">
        <v>50</v>
      </c>
      <c r="E49" s="6">
        <f>((F48+F47)*5%)</f>
        <v>22.896000000000001</v>
      </c>
      <c r="F49" s="6">
        <f t="shared" ref="F49" si="15">C49*E49</f>
        <v>22.896000000000001</v>
      </c>
      <c r="G49" s="6">
        <v>0</v>
      </c>
      <c r="H49" s="6">
        <f>C49*G49</f>
        <v>0</v>
      </c>
      <c r="I49" s="16">
        <f>F49+H49</f>
        <v>22.896000000000001</v>
      </c>
      <c r="J49" s="8"/>
    </row>
    <row r="50" spans="1:10" ht="21" customHeight="1">
      <c r="A50" s="12"/>
      <c r="B50" s="14"/>
      <c r="C50" s="6"/>
      <c r="D50" s="7"/>
      <c r="E50" s="6"/>
      <c r="F50" s="6"/>
      <c r="G50" s="6"/>
      <c r="H50" s="6"/>
      <c r="I50" s="16"/>
      <c r="J50" s="8"/>
    </row>
    <row r="51" spans="1:10" ht="21" customHeight="1">
      <c r="A51" s="12"/>
      <c r="B51" s="14"/>
      <c r="C51" s="6"/>
      <c r="D51" s="7"/>
      <c r="E51" s="6"/>
      <c r="F51" s="6"/>
      <c r="G51" s="6"/>
      <c r="H51" s="6"/>
      <c r="I51" s="16"/>
      <c r="J51" s="8"/>
    </row>
    <row r="52" spans="1:10" ht="21" customHeight="1" thickBot="1">
      <c r="A52" s="228"/>
      <c r="B52" s="325"/>
      <c r="C52" s="224"/>
      <c r="D52" s="227"/>
      <c r="E52" s="224"/>
      <c r="F52" s="224"/>
      <c r="G52" s="224"/>
      <c r="H52" s="224"/>
      <c r="I52" s="61"/>
      <c r="J52" s="225"/>
    </row>
    <row r="53" spans="1:10" ht="21" customHeight="1" thickBot="1">
      <c r="A53" s="486"/>
      <c r="B53" s="483" t="s">
        <v>529</v>
      </c>
      <c r="C53" s="549"/>
      <c r="D53" s="550"/>
      <c r="E53" s="549"/>
      <c r="F53" s="549"/>
      <c r="G53" s="549"/>
      <c r="H53" s="549"/>
      <c r="I53" s="226">
        <f>SUM(I42:I49)</f>
        <v>3464.2110000000002</v>
      </c>
      <c r="J53" s="486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firstPageNumber="35" orientation="landscape" useFirstPageNumber="1" r:id="rId1"/>
  <headerFooter alignWithMargins="0">
    <oddHeader xml:space="preserve">&amp;R&amp;"TH SarabunPSK,ธรรมดา"&amp;12แบบ ปร.4 แผ่นที่ &amp;P/48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J55"/>
  <sheetViews>
    <sheetView view="pageBreakPreview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53" customWidth="1"/>
    <col min="2" max="2" width="60.7109375" style="47" customWidth="1"/>
    <col min="3" max="3" width="8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18.7109375" style="54" customWidth="1"/>
    <col min="10" max="10" width="9.7109375" style="47" customWidth="1"/>
    <col min="11" max="16384" width="9.140625" style="47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0.10000000000000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0.10000000000000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0.10000000000000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0.10000000000000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s="64" customFormat="1" ht="20.10000000000000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ht="20.10000000000000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0.10000000000000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0.10000000000000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55"/>
      <c r="B10" s="9" t="s">
        <v>643</v>
      </c>
      <c r="C10" s="13"/>
      <c r="D10" s="13"/>
      <c r="E10" s="13"/>
      <c r="F10" s="13"/>
      <c r="G10" s="13"/>
      <c r="H10" s="13"/>
      <c r="I10" s="13"/>
      <c r="J10" s="13"/>
    </row>
    <row r="11" spans="1:10" ht="21" customHeight="1">
      <c r="A11" s="43">
        <v>1</v>
      </c>
      <c r="B11" s="9" t="s">
        <v>69</v>
      </c>
      <c r="C11" s="13"/>
      <c r="D11" s="13"/>
      <c r="E11" s="13"/>
      <c r="F11" s="13"/>
      <c r="G11" s="13"/>
      <c r="H11" s="13"/>
      <c r="I11" s="13"/>
      <c r="J11" s="13"/>
    </row>
    <row r="12" spans="1:10" ht="20.100000000000001" customHeight="1">
      <c r="A12" s="55"/>
      <c r="B12" s="14" t="s">
        <v>644</v>
      </c>
      <c r="C12" s="6">
        <v>3</v>
      </c>
      <c r="D12" s="7" t="s">
        <v>125</v>
      </c>
      <c r="E12" s="15">
        <v>2500</v>
      </c>
      <c r="F12" s="147">
        <f t="shared" ref="F12" si="0">C12*E12</f>
        <v>7500</v>
      </c>
      <c r="G12" s="147">
        <v>0</v>
      </c>
      <c r="H12" s="148">
        <f t="shared" ref="H12:H17" si="1">C12*G12</f>
        <v>0</v>
      </c>
      <c r="I12" s="149">
        <f t="shared" ref="I12:I16" si="2">F12+H12</f>
        <v>7500</v>
      </c>
      <c r="J12" s="13"/>
    </row>
    <row r="13" spans="1:10" ht="20.100000000000001" customHeight="1">
      <c r="A13" s="55"/>
      <c r="B13" s="17" t="s">
        <v>645</v>
      </c>
      <c r="C13" s="6">
        <v>1</v>
      </c>
      <c r="D13" s="7" t="s">
        <v>125</v>
      </c>
      <c r="E13" s="6">
        <v>5000</v>
      </c>
      <c r="F13" s="147">
        <f>C13*E13</f>
        <v>5000</v>
      </c>
      <c r="G13" s="147">
        <v>0</v>
      </c>
      <c r="H13" s="148">
        <f t="shared" si="1"/>
        <v>0</v>
      </c>
      <c r="I13" s="149">
        <f t="shared" si="2"/>
        <v>5000</v>
      </c>
      <c r="J13" s="13"/>
    </row>
    <row r="14" spans="1:10" ht="20.100000000000001" customHeight="1">
      <c r="A14" s="55"/>
      <c r="B14" s="14" t="s">
        <v>646</v>
      </c>
      <c r="C14" s="15">
        <v>1</v>
      </c>
      <c r="D14" s="23" t="s">
        <v>125</v>
      </c>
      <c r="E14" s="15">
        <v>1000</v>
      </c>
      <c r="F14" s="270">
        <f t="shared" ref="F14:F17" si="3">C14*E14</f>
        <v>1000</v>
      </c>
      <c r="G14" s="270">
        <v>0</v>
      </c>
      <c r="H14" s="141">
        <f t="shared" si="1"/>
        <v>0</v>
      </c>
      <c r="I14" s="271">
        <f t="shared" si="2"/>
        <v>1000</v>
      </c>
      <c r="J14" s="13"/>
    </row>
    <row r="15" spans="1:10" ht="20.100000000000001" customHeight="1">
      <c r="A15" s="55"/>
      <c r="B15" s="113" t="s">
        <v>647</v>
      </c>
      <c r="C15" s="76">
        <v>8</v>
      </c>
      <c r="D15" s="75" t="s">
        <v>125</v>
      </c>
      <c r="E15" s="76">
        <v>300</v>
      </c>
      <c r="F15" s="274">
        <f t="shared" si="3"/>
        <v>2400</v>
      </c>
      <c r="G15" s="274">
        <v>0</v>
      </c>
      <c r="H15" s="275">
        <f t="shared" si="1"/>
        <v>0</v>
      </c>
      <c r="I15" s="86">
        <f t="shared" si="2"/>
        <v>2400</v>
      </c>
      <c r="J15" s="13"/>
    </row>
    <row r="16" spans="1:10" ht="20.100000000000001" customHeight="1">
      <c r="A16" s="55"/>
      <c r="B16" s="113" t="s">
        <v>648</v>
      </c>
      <c r="C16" s="76">
        <v>2</v>
      </c>
      <c r="D16" s="75" t="s">
        <v>125</v>
      </c>
      <c r="E16" s="76">
        <v>250</v>
      </c>
      <c r="F16" s="274">
        <f t="shared" si="3"/>
        <v>500</v>
      </c>
      <c r="G16" s="274">
        <v>0</v>
      </c>
      <c r="H16" s="275">
        <f t="shared" si="1"/>
        <v>0</v>
      </c>
      <c r="I16" s="86">
        <f t="shared" si="2"/>
        <v>500</v>
      </c>
      <c r="J16" s="13"/>
    </row>
    <row r="17" spans="1:10" ht="20.100000000000001" customHeight="1">
      <c r="A17" s="421"/>
      <c r="B17" s="14" t="s">
        <v>649</v>
      </c>
      <c r="C17" s="15">
        <v>1</v>
      </c>
      <c r="D17" s="23" t="s">
        <v>125</v>
      </c>
      <c r="E17" s="15">
        <v>8000</v>
      </c>
      <c r="F17" s="270">
        <f t="shared" si="3"/>
        <v>8000</v>
      </c>
      <c r="G17" s="270">
        <v>0</v>
      </c>
      <c r="H17" s="141">
        <f t="shared" si="1"/>
        <v>0</v>
      </c>
      <c r="I17" s="271">
        <f>F17+H17</f>
        <v>8000</v>
      </c>
      <c r="J17" s="57"/>
    </row>
    <row r="18" spans="1:10" ht="20.100000000000001" customHeight="1">
      <c r="A18" s="55"/>
      <c r="B18" s="14" t="s">
        <v>650</v>
      </c>
      <c r="C18" s="15"/>
      <c r="D18" s="23"/>
      <c r="E18" s="15"/>
      <c r="F18" s="270"/>
      <c r="G18" s="270"/>
      <c r="H18" s="141"/>
      <c r="I18" s="271"/>
      <c r="J18" s="13"/>
    </row>
    <row r="19" spans="1:10" ht="20.100000000000001" customHeight="1">
      <c r="A19" s="421"/>
      <c r="B19" s="14" t="s">
        <v>651</v>
      </c>
      <c r="C19" s="15">
        <v>4</v>
      </c>
      <c r="D19" s="23" t="s">
        <v>125</v>
      </c>
      <c r="E19" s="15">
        <v>5148</v>
      </c>
      <c r="F19" s="270">
        <f t="shared" ref="F19:F22" si="4">C19*E19</f>
        <v>20592</v>
      </c>
      <c r="G19" s="270">
        <v>0</v>
      </c>
      <c r="H19" s="141">
        <f t="shared" ref="H19:H22" si="5">C19*G19</f>
        <v>0</v>
      </c>
      <c r="I19" s="271">
        <f t="shared" ref="I19:I22" si="6">F19+H19</f>
        <v>20592</v>
      </c>
      <c r="J19" s="57"/>
    </row>
    <row r="20" spans="1:10" ht="20.100000000000001" customHeight="1">
      <c r="A20" s="421"/>
      <c r="B20" s="14" t="s">
        <v>652</v>
      </c>
      <c r="C20" s="15">
        <v>1</v>
      </c>
      <c r="D20" s="23" t="s">
        <v>125</v>
      </c>
      <c r="E20" s="15">
        <v>2756</v>
      </c>
      <c r="F20" s="270">
        <f t="shared" si="4"/>
        <v>2756</v>
      </c>
      <c r="G20" s="270">
        <v>0</v>
      </c>
      <c r="H20" s="141">
        <f t="shared" si="5"/>
        <v>0</v>
      </c>
      <c r="I20" s="271">
        <f t="shared" si="6"/>
        <v>2756</v>
      </c>
      <c r="J20" s="57"/>
    </row>
    <row r="21" spans="1:10" ht="20.100000000000001" customHeight="1">
      <c r="A21" s="421"/>
      <c r="B21" s="14" t="s">
        <v>653</v>
      </c>
      <c r="C21" s="15">
        <v>2</v>
      </c>
      <c r="D21" s="23" t="s">
        <v>125</v>
      </c>
      <c r="E21" s="15">
        <v>3302</v>
      </c>
      <c r="F21" s="270">
        <f t="shared" si="4"/>
        <v>6604</v>
      </c>
      <c r="G21" s="270">
        <v>0</v>
      </c>
      <c r="H21" s="141">
        <f t="shared" si="5"/>
        <v>0</v>
      </c>
      <c r="I21" s="271">
        <f t="shared" si="6"/>
        <v>6604</v>
      </c>
      <c r="J21" s="57"/>
    </row>
    <row r="22" spans="1:10" ht="20.100000000000001" customHeight="1">
      <c r="A22" s="55"/>
      <c r="B22" s="14" t="s">
        <v>654</v>
      </c>
      <c r="C22" s="15">
        <v>1</v>
      </c>
      <c r="D22" s="23" t="s">
        <v>125</v>
      </c>
      <c r="E22" s="15">
        <v>4498</v>
      </c>
      <c r="F22" s="270">
        <f t="shared" si="4"/>
        <v>4498</v>
      </c>
      <c r="G22" s="270">
        <v>0</v>
      </c>
      <c r="H22" s="141">
        <f t="shared" si="5"/>
        <v>0</v>
      </c>
      <c r="I22" s="271">
        <f t="shared" si="6"/>
        <v>4498</v>
      </c>
      <c r="J22" s="13"/>
    </row>
    <row r="23" spans="1:10" ht="21" customHeight="1" thickBot="1">
      <c r="A23" s="55"/>
      <c r="B23" s="60" t="s">
        <v>655</v>
      </c>
      <c r="C23" s="22"/>
      <c r="D23" s="23"/>
      <c r="E23" s="15"/>
      <c r="F23" s="15"/>
      <c r="G23" s="15"/>
      <c r="H23" s="15"/>
      <c r="I23" s="490">
        <f>SUM(I12:I22)</f>
        <v>58850</v>
      </c>
      <c r="J23" s="13"/>
    </row>
    <row r="24" spans="1:10" ht="21" customHeight="1">
      <c r="A24" s="43">
        <v>2</v>
      </c>
      <c r="B24" s="18" t="s">
        <v>70</v>
      </c>
      <c r="C24" s="13"/>
      <c r="D24" s="13"/>
      <c r="E24" s="13"/>
      <c r="F24" s="13"/>
      <c r="G24" s="13"/>
      <c r="H24" s="13"/>
      <c r="I24" s="13"/>
      <c r="J24" s="13"/>
    </row>
    <row r="25" spans="1:10" ht="21" customHeight="1">
      <c r="A25" s="235"/>
      <c r="B25" s="56" t="s">
        <v>656</v>
      </c>
      <c r="C25" s="6"/>
      <c r="D25" s="7"/>
      <c r="E25" s="6"/>
      <c r="F25" s="6"/>
      <c r="G25" s="6"/>
      <c r="H25" s="6"/>
      <c r="I25" s="16"/>
      <c r="J25" s="57"/>
    </row>
    <row r="26" spans="1:10" ht="20.100000000000001" customHeight="1">
      <c r="A26" s="12"/>
      <c r="B26" s="14" t="s">
        <v>657</v>
      </c>
      <c r="C26" s="6">
        <v>4.5</v>
      </c>
      <c r="D26" s="7" t="s">
        <v>90</v>
      </c>
      <c r="E26" s="147">
        <v>1200</v>
      </c>
      <c r="F26" s="147">
        <f t="shared" ref="F26:F28" si="7">C26*E26</f>
        <v>5400</v>
      </c>
      <c r="G26" s="147">
        <v>0</v>
      </c>
      <c r="H26" s="148">
        <f t="shared" ref="H26:H28" si="8">C26*G26</f>
        <v>0</v>
      </c>
      <c r="I26" s="149">
        <f t="shared" ref="I26:I28" si="9">F26+H26</f>
        <v>5400</v>
      </c>
      <c r="J26" s="8"/>
    </row>
    <row r="27" spans="1:10" ht="20.100000000000001" customHeight="1">
      <c r="A27" s="12"/>
      <c r="B27" s="14" t="s">
        <v>658</v>
      </c>
      <c r="C27" s="6">
        <v>6.3</v>
      </c>
      <c r="D27" s="7" t="s">
        <v>90</v>
      </c>
      <c r="E27" s="147">
        <v>720</v>
      </c>
      <c r="F27" s="147">
        <f t="shared" si="7"/>
        <v>4536</v>
      </c>
      <c r="G27" s="147">
        <v>0</v>
      </c>
      <c r="H27" s="148">
        <f t="shared" si="8"/>
        <v>0</v>
      </c>
      <c r="I27" s="149">
        <f t="shared" si="9"/>
        <v>4536</v>
      </c>
      <c r="J27" s="8"/>
    </row>
    <row r="28" spans="1:10" ht="20.100000000000001" customHeight="1">
      <c r="A28" s="12"/>
      <c r="B28" s="14" t="s">
        <v>659</v>
      </c>
      <c r="C28" s="6">
        <v>7</v>
      </c>
      <c r="D28" s="7" t="s">
        <v>157</v>
      </c>
      <c r="E28" s="147">
        <v>250</v>
      </c>
      <c r="F28" s="147">
        <f t="shared" si="7"/>
        <v>1750</v>
      </c>
      <c r="G28" s="147">
        <v>0</v>
      </c>
      <c r="H28" s="148">
        <f t="shared" si="8"/>
        <v>0</v>
      </c>
      <c r="I28" s="415">
        <f t="shared" si="9"/>
        <v>1750</v>
      </c>
      <c r="J28" s="8"/>
    </row>
    <row r="29" spans="1:10" ht="21" customHeight="1" thickBot="1">
      <c r="A29" s="12"/>
      <c r="B29" s="60" t="s">
        <v>277</v>
      </c>
      <c r="C29" s="6"/>
      <c r="D29" s="7"/>
      <c r="E29" s="6"/>
      <c r="F29" s="6"/>
      <c r="G29" s="6"/>
      <c r="H29" s="6"/>
      <c r="I29" s="551">
        <f>SUM(I26:I28)</f>
        <v>11686</v>
      </c>
      <c r="J29" s="8"/>
    </row>
    <row r="30" spans="1:10" ht="21" customHeight="1">
      <c r="A30" s="28"/>
      <c r="B30" s="60"/>
      <c r="C30" s="6"/>
      <c r="D30" s="7"/>
      <c r="E30" s="6"/>
      <c r="F30" s="6"/>
      <c r="G30" s="6"/>
      <c r="H30" s="6"/>
      <c r="I30" s="21"/>
      <c r="J30" s="8"/>
    </row>
    <row r="31" spans="1:10" ht="21" customHeight="1">
      <c r="A31" s="28"/>
      <c r="B31" s="60"/>
      <c r="C31" s="6"/>
      <c r="D31" s="7"/>
      <c r="E31" s="6"/>
      <c r="F31" s="6"/>
      <c r="G31" s="6"/>
      <c r="H31" s="6"/>
      <c r="I31" s="37"/>
      <c r="J31" s="8"/>
    </row>
    <row r="32" spans="1:10" ht="21" customHeight="1">
      <c r="A32" s="28"/>
      <c r="B32" s="60"/>
      <c r="C32" s="6"/>
      <c r="D32" s="7"/>
      <c r="E32" s="6"/>
      <c r="F32" s="6"/>
      <c r="G32" s="6"/>
      <c r="H32" s="6"/>
      <c r="I32" s="37"/>
      <c r="J32" s="8"/>
    </row>
    <row r="33" spans="1:10" ht="21" customHeight="1">
      <c r="A33" s="146"/>
      <c r="B33" s="59" t="s">
        <v>660</v>
      </c>
      <c r="C33" s="6"/>
      <c r="D33" s="7"/>
      <c r="E33" s="6"/>
      <c r="F33" s="6"/>
      <c r="G33" s="6"/>
      <c r="H33" s="6"/>
      <c r="I33" s="46"/>
      <c r="J33" s="8"/>
    </row>
    <row r="34" spans="1:10" ht="20.100000000000001" customHeight="1">
      <c r="A34" s="12"/>
      <c r="B34" s="14" t="s">
        <v>661</v>
      </c>
      <c r="C34" s="6">
        <v>4.2</v>
      </c>
      <c r="D34" s="7" t="s">
        <v>90</v>
      </c>
      <c r="E34" s="147">
        <v>850</v>
      </c>
      <c r="F34" s="147">
        <f t="shared" ref="F34:F35" si="10">C34*E34</f>
        <v>3570</v>
      </c>
      <c r="G34" s="147">
        <v>0</v>
      </c>
      <c r="H34" s="148">
        <f t="shared" ref="H34:H36" si="11">C34*G34</f>
        <v>0</v>
      </c>
      <c r="I34" s="149">
        <f t="shared" ref="I34:I36" si="12">F34+H34</f>
        <v>3570</v>
      </c>
      <c r="J34" s="8"/>
    </row>
    <row r="35" spans="1:10" ht="20.100000000000001" customHeight="1">
      <c r="A35" s="12"/>
      <c r="B35" s="14" t="s">
        <v>659</v>
      </c>
      <c r="C35" s="6">
        <v>5.8</v>
      </c>
      <c r="D35" s="7" t="s">
        <v>157</v>
      </c>
      <c r="E35" s="147">
        <v>250</v>
      </c>
      <c r="F35" s="147">
        <f t="shared" si="10"/>
        <v>1450</v>
      </c>
      <c r="G35" s="147">
        <v>0</v>
      </c>
      <c r="H35" s="148">
        <f t="shared" si="11"/>
        <v>0</v>
      </c>
      <c r="I35" s="149">
        <f t="shared" si="12"/>
        <v>1450</v>
      </c>
      <c r="J35" s="8"/>
    </row>
    <row r="36" spans="1:10" ht="20.100000000000001" customHeight="1">
      <c r="A36" s="12"/>
      <c r="B36" s="14" t="s">
        <v>662</v>
      </c>
      <c r="C36" s="6">
        <v>2.5</v>
      </c>
      <c r="D36" s="7" t="s">
        <v>157</v>
      </c>
      <c r="E36" s="6">
        <v>800</v>
      </c>
      <c r="F36" s="147">
        <f>C36*E36</f>
        <v>2000</v>
      </c>
      <c r="G36" s="147">
        <v>0</v>
      </c>
      <c r="H36" s="148">
        <f t="shared" si="11"/>
        <v>0</v>
      </c>
      <c r="I36" s="415">
        <f t="shared" si="12"/>
        <v>2000</v>
      </c>
      <c r="J36" s="8"/>
    </row>
    <row r="37" spans="1:10" ht="21" customHeight="1" thickBot="1">
      <c r="A37" s="12"/>
      <c r="B37" s="60" t="s">
        <v>277</v>
      </c>
      <c r="C37" s="6"/>
      <c r="D37" s="7"/>
      <c r="E37" s="6"/>
      <c r="F37" s="6"/>
      <c r="G37" s="6"/>
      <c r="H37" s="6"/>
      <c r="I37" s="551">
        <f>SUM(I34:I36)</f>
        <v>7020</v>
      </c>
      <c r="J37" s="8"/>
    </row>
    <row r="38" spans="1:10" ht="21" customHeight="1">
      <c r="A38" s="12"/>
      <c r="B38" s="60"/>
      <c r="C38" s="6"/>
      <c r="D38" s="7"/>
      <c r="E38" s="6"/>
      <c r="F38" s="6"/>
      <c r="G38" s="6"/>
      <c r="H38" s="6"/>
      <c r="I38" s="21"/>
      <c r="J38" s="8"/>
    </row>
    <row r="39" spans="1:10" ht="21" customHeight="1">
      <c r="A39" s="12"/>
      <c r="B39" s="60"/>
      <c r="C39" s="6"/>
      <c r="D39" s="7"/>
      <c r="E39" s="6"/>
      <c r="F39" s="6"/>
      <c r="G39" s="6"/>
      <c r="H39" s="6"/>
      <c r="I39" s="37"/>
      <c r="J39" s="8"/>
    </row>
    <row r="40" spans="1:10" ht="21" customHeight="1">
      <c r="A40" s="12"/>
      <c r="B40" s="60"/>
      <c r="C40" s="6"/>
      <c r="D40" s="7"/>
      <c r="E40" s="6"/>
      <c r="F40" s="6"/>
      <c r="G40" s="6"/>
      <c r="H40" s="6"/>
      <c r="I40" s="37"/>
      <c r="J40" s="8"/>
    </row>
    <row r="41" spans="1:10" ht="21" customHeight="1">
      <c r="A41" s="12"/>
      <c r="B41" s="60"/>
      <c r="C41" s="6"/>
      <c r="D41" s="7"/>
      <c r="E41" s="6"/>
      <c r="F41" s="6"/>
      <c r="G41" s="6"/>
      <c r="H41" s="6"/>
      <c r="I41" s="37"/>
      <c r="J41" s="8"/>
    </row>
    <row r="42" spans="1:10" ht="21" customHeight="1">
      <c r="A42" s="12"/>
      <c r="B42" s="60"/>
      <c r="C42" s="6"/>
      <c r="D42" s="7"/>
      <c r="E42" s="6"/>
      <c r="F42" s="6"/>
      <c r="G42" s="6"/>
      <c r="H42" s="6"/>
      <c r="I42" s="37"/>
      <c r="J42" s="8"/>
    </row>
    <row r="43" spans="1:10" ht="21" customHeight="1">
      <c r="A43" s="12"/>
      <c r="B43" s="60"/>
      <c r="C43" s="6"/>
      <c r="D43" s="7"/>
      <c r="E43" s="6"/>
      <c r="F43" s="6"/>
      <c r="G43" s="6"/>
      <c r="H43" s="6"/>
      <c r="I43" s="37"/>
      <c r="J43" s="8"/>
    </row>
    <row r="44" spans="1:10" ht="21" customHeight="1">
      <c r="A44" s="12"/>
      <c r="B44" s="60"/>
      <c r="C44" s="6"/>
      <c r="D44" s="7"/>
      <c r="E44" s="6"/>
      <c r="F44" s="6"/>
      <c r="G44" s="6"/>
      <c r="H44" s="6"/>
      <c r="I44" s="37"/>
      <c r="J44" s="8"/>
    </row>
    <row r="45" spans="1:10" ht="21" customHeight="1">
      <c r="A45" s="12"/>
      <c r="B45" s="60"/>
      <c r="C45" s="6"/>
      <c r="D45" s="7"/>
      <c r="E45" s="6"/>
      <c r="F45" s="6"/>
      <c r="G45" s="6"/>
      <c r="H45" s="6"/>
      <c r="I45" s="37"/>
      <c r="J45" s="8"/>
    </row>
    <row r="46" spans="1:10" ht="21" customHeight="1">
      <c r="A46" s="12"/>
      <c r="B46" s="60"/>
      <c r="C46" s="6"/>
      <c r="D46" s="7"/>
      <c r="E46" s="6"/>
      <c r="F46" s="6"/>
      <c r="G46" s="6"/>
      <c r="H46" s="6"/>
      <c r="I46" s="37"/>
      <c r="J46" s="8"/>
    </row>
    <row r="47" spans="1:10" ht="21" customHeight="1">
      <c r="A47" s="12"/>
      <c r="B47" s="60"/>
      <c r="C47" s="6"/>
      <c r="D47" s="7"/>
      <c r="E47" s="6"/>
      <c r="F47" s="6"/>
      <c r="G47" s="6"/>
      <c r="H47" s="6"/>
      <c r="I47" s="37"/>
      <c r="J47" s="8"/>
    </row>
    <row r="48" spans="1:10" ht="21" customHeight="1">
      <c r="A48" s="12"/>
      <c r="B48" s="60"/>
      <c r="C48" s="6"/>
      <c r="D48" s="7"/>
      <c r="E48" s="6"/>
      <c r="F48" s="6"/>
      <c r="G48" s="6"/>
      <c r="H48" s="6"/>
      <c r="I48" s="37"/>
      <c r="J48" s="8"/>
    </row>
    <row r="49" spans="1:10" ht="21" customHeight="1">
      <c r="A49" s="12"/>
      <c r="B49" s="60"/>
      <c r="C49" s="6"/>
      <c r="D49" s="7"/>
      <c r="E49" s="6"/>
      <c r="F49" s="6"/>
      <c r="G49" s="6"/>
      <c r="H49" s="6"/>
      <c r="I49" s="37"/>
      <c r="J49" s="8"/>
    </row>
    <row r="50" spans="1:10" ht="21" customHeight="1">
      <c r="A50" s="12"/>
      <c r="B50" s="60"/>
      <c r="C50" s="6"/>
      <c r="D50" s="7"/>
      <c r="E50" s="6"/>
      <c r="F50" s="6"/>
      <c r="G50" s="6"/>
      <c r="H50" s="6"/>
      <c r="I50" s="37"/>
      <c r="J50" s="8"/>
    </row>
    <row r="51" spans="1:10" ht="21" customHeight="1">
      <c r="A51" s="12"/>
      <c r="B51" s="60"/>
      <c r="C51" s="6"/>
      <c r="D51" s="7"/>
      <c r="E51" s="6"/>
      <c r="F51" s="6"/>
      <c r="G51" s="6"/>
      <c r="H51" s="6"/>
      <c r="I51" s="37"/>
      <c r="J51" s="8"/>
    </row>
    <row r="52" spans="1:10" ht="21" customHeight="1">
      <c r="A52" s="12"/>
      <c r="B52" s="60"/>
      <c r="C52" s="6"/>
      <c r="D52" s="7"/>
      <c r="E52" s="6"/>
      <c r="F52" s="6"/>
      <c r="G52" s="6"/>
      <c r="H52" s="6"/>
      <c r="I52" s="37"/>
      <c r="J52" s="8"/>
    </row>
    <row r="53" spans="1:10" ht="21" customHeight="1">
      <c r="A53" s="12"/>
      <c r="B53" s="60"/>
      <c r="C53" s="6"/>
      <c r="D53" s="7"/>
      <c r="E53" s="6"/>
      <c r="F53" s="6"/>
      <c r="G53" s="6"/>
      <c r="H53" s="6"/>
      <c r="I53" s="37"/>
      <c r="J53" s="8"/>
    </row>
    <row r="54" spans="1:10" s="65" customFormat="1" ht="21" customHeight="1" thickBot="1">
      <c r="A54" s="8"/>
      <c r="B54" s="60" t="s">
        <v>663</v>
      </c>
      <c r="C54" s="6"/>
      <c r="D54" s="7"/>
      <c r="E54" s="6"/>
      <c r="F54" s="6"/>
      <c r="G54" s="6"/>
      <c r="H54" s="6"/>
      <c r="I54" s="63">
        <f>I29+I37</f>
        <v>18706</v>
      </c>
      <c r="J54" s="8"/>
    </row>
    <row r="55" spans="1:10" s="65" customFormat="1" ht="21" customHeight="1">
      <c r="A55" s="225"/>
      <c r="B55" s="439"/>
      <c r="C55" s="224"/>
      <c r="D55" s="227"/>
      <c r="E55" s="224"/>
      <c r="F55" s="224"/>
      <c r="G55" s="224"/>
      <c r="H55" s="224"/>
      <c r="I55" s="527"/>
      <c r="J55" s="225"/>
    </row>
  </sheetData>
  <mergeCells count="10">
    <mergeCell ref="A1:J1"/>
    <mergeCell ref="G7:J7"/>
    <mergeCell ref="A8:A9"/>
    <mergeCell ref="B8:B9"/>
    <mergeCell ref="C8:C9"/>
    <mergeCell ref="D8:D9"/>
    <mergeCell ref="E8:F8"/>
    <mergeCell ref="G8:H8"/>
    <mergeCell ref="J8:J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firstPageNumber="37" orientation="landscape" useFirstPageNumber="1" r:id="rId1"/>
  <headerFooter alignWithMargins="0">
    <oddHeader xml:space="preserve">&amp;R&amp;"TH SarabunPSK,ธรรมดา"&amp;12แบบ ปร.4 แผ่นที่ &amp;P/48 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K229"/>
  <sheetViews>
    <sheetView view="pageBreakPreview" topLeftCell="C172" zoomScaleNormal="90" zoomScaleSheetLayoutView="100" workbookViewId="0">
      <selection activeCell="Q195" sqref="Q195"/>
    </sheetView>
  </sheetViews>
  <sheetFormatPr defaultColWidth="9.140625" defaultRowHeight="21" customHeight="1"/>
  <cols>
    <col min="1" max="1" width="6.7109375" style="265" customWidth="1"/>
    <col min="2" max="2" width="56.7109375" style="47" customWidth="1"/>
    <col min="3" max="3" width="9.7109375" style="280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1" width="9.28515625" style="151" bestFit="1" customWidth="1"/>
    <col min="12" max="16384" width="9.140625" style="151"/>
  </cols>
  <sheetData>
    <row r="1" spans="1:10" ht="21" customHeight="1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78"/>
      <c r="B10" s="9" t="s">
        <v>72</v>
      </c>
      <c r="C10" s="279"/>
      <c r="D10" s="3"/>
      <c r="E10" s="3"/>
      <c r="F10" s="3"/>
      <c r="G10" s="3"/>
      <c r="H10" s="3"/>
      <c r="I10" s="3"/>
      <c r="J10" s="3"/>
    </row>
    <row r="11" spans="1:10" ht="21" customHeight="1">
      <c r="A11" s="43">
        <v>1</v>
      </c>
      <c r="B11" s="18" t="s">
        <v>73</v>
      </c>
      <c r="C11" s="260"/>
      <c r="D11" s="13"/>
      <c r="E11" s="13"/>
      <c r="F11" s="13"/>
      <c r="G11" s="13"/>
      <c r="H11" s="13"/>
      <c r="I11" s="13"/>
      <c r="J11" s="13"/>
    </row>
    <row r="12" spans="1:10" ht="21" customHeight="1">
      <c r="A12" s="276">
        <v>1.1000000000000001</v>
      </c>
      <c r="B12" s="8" t="s">
        <v>664</v>
      </c>
      <c r="C12" s="260"/>
      <c r="D12" s="13"/>
      <c r="E12" s="13"/>
      <c r="F12" s="13"/>
      <c r="G12" s="13"/>
      <c r="H12" s="13"/>
      <c r="I12" s="260">
        <f>I43</f>
        <v>217243</v>
      </c>
      <c r="J12" s="13"/>
    </row>
    <row r="13" spans="1:10" ht="21" customHeight="1">
      <c r="A13" s="276">
        <v>1.2</v>
      </c>
      <c r="B13" s="8" t="s">
        <v>665</v>
      </c>
      <c r="C13" s="260"/>
      <c r="D13" s="13"/>
      <c r="E13" s="13"/>
      <c r="F13" s="13"/>
      <c r="G13" s="13"/>
      <c r="H13" s="13"/>
      <c r="I13" s="260">
        <f>I52</f>
        <v>78580</v>
      </c>
      <c r="J13" s="13"/>
    </row>
    <row r="14" spans="1:10" ht="21" customHeight="1">
      <c r="A14" s="276">
        <v>1.3</v>
      </c>
      <c r="B14" s="17" t="s">
        <v>666</v>
      </c>
      <c r="C14" s="260"/>
      <c r="D14" s="13"/>
      <c r="E14" s="13"/>
      <c r="F14" s="13"/>
      <c r="G14" s="13"/>
      <c r="H14" s="13"/>
      <c r="I14" s="287">
        <f>I70</f>
        <v>72500</v>
      </c>
      <c r="J14" s="13"/>
    </row>
    <row r="15" spans="1:10" ht="21" customHeight="1" thickBot="1">
      <c r="A15" s="43"/>
      <c r="B15" s="43" t="s">
        <v>667</v>
      </c>
      <c r="C15" s="260"/>
      <c r="D15" s="13"/>
      <c r="E15" s="13"/>
      <c r="F15" s="13"/>
      <c r="G15" s="13"/>
      <c r="H15" s="13"/>
      <c r="I15" s="277">
        <f>SUM(I12:I14)</f>
        <v>368323</v>
      </c>
      <c r="J15" s="13"/>
    </row>
    <row r="16" spans="1:10" ht="21" customHeight="1">
      <c r="A16" s="43">
        <v>2</v>
      </c>
      <c r="B16" s="9" t="s">
        <v>74</v>
      </c>
      <c r="C16" s="15"/>
      <c r="D16" s="23"/>
      <c r="E16" s="15"/>
      <c r="F16" s="15"/>
      <c r="G16" s="15"/>
      <c r="H16" s="15"/>
      <c r="I16" s="29"/>
      <c r="J16" s="8"/>
    </row>
    <row r="17" spans="1:10" ht="21" customHeight="1">
      <c r="A17" s="248">
        <v>2.1</v>
      </c>
      <c r="B17" s="8" t="s">
        <v>668</v>
      </c>
      <c r="C17" s="15"/>
      <c r="D17" s="23"/>
      <c r="E17" s="15"/>
      <c r="F17" s="15"/>
      <c r="G17" s="15"/>
      <c r="H17" s="15"/>
      <c r="I17" s="15">
        <f>I114</f>
        <v>276615.326</v>
      </c>
      <c r="J17" s="8"/>
    </row>
    <row r="18" spans="1:10" ht="21" customHeight="1">
      <c r="A18" s="248">
        <v>2.2000000000000002</v>
      </c>
      <c r="B18" s="8" t="s">
        <v>669</v>
      </c>
      <c r="C18" s="15"/>
      <c r="D18" s="23"/>
      <c r="E18" s="15"/>
      <c r="F18" s="15"/>
      <c r="G18" s="15"/>
      <c r="H18" s="15"/>
      <c r="I18" s="15">
        <f>I141</f>
        <v>925174.51909999992</v>
      </c>
      <c r="J18" s="8"/>
    </row>
    <row r="19" spans="1:10" ht="21" customHeight="1">
      <c r="A19" s="248">
        <v>2.2999999999999998</v>
      </c>
      <c r="B19" s="8" t="s">
        <v>670</v>
      </c>
      <c r="C19" s="15"/>
      <c r="D19" s="23"/>
      <c r="E19" s="15"/>
      <c r="F19" s="15"/>
      <c r="G19" s="15"/>
      <c r="H19" s="15"/>
      <c r="I19" s="15">
        <f>I190</f>
        <v>329024.86440000002</v>
      </c>
      <c r="J19" s="8"/>
    </row>
    <row r="20" spans="1:10" ht="21" customHeight="1">
      <c r="A20" s="248">
        <v>2.4</v>
      </c>
      <c r="B20" s="8" t="s">
        <v>671</v>
      </c>
      <c r="C20" s="15"/>
      <c r="D20" s="23"/>
      <c r="E20" s="15"/>
      <c r="F20" s="15"/>
      <c r="G20" s="15"/>
      <c r="H20" s="15"/>
      <c r="I20" s="15">
        <f>I225</f>
        <v>324475.68850000005</v>
      </c>
      <c r="J20" s="8"/>
    </row>
    <row r="21" spans="1:10" ht="21" customHeight="1" thickBot="1">
      <c r="A21" s="252"/>
      <c r="B21" s="5" t="s">
        <v>672</v>
      </c>
      <c r="C21" s="15"/>
      <c r="D21" s="23"/>
      <c r="E21" s="15"/>
      <c r="F21" s="15"/>
      <c r="G21" s="15"/>
      <c r="H21" s="15"/>
      <c r="I21" s="61">
        <f>SUM(I17:I20)</f>
        <v>1855290.398</v>
      </c>
      <c r="J21" s="8"/>
    </row>
    <row r="22" spans="1:10" ht="21" customHeight="1">
      <c r="A22" s="388"/>
      <c r="B22" s="43"/>
      <c r="C22" s="76"/>
      <c r="D22" s="75"/>
      <c r="E22" s="76"/>
      <c r="F22" s="76"/>
      <c r="G22" s="76"/>
      <c r="H22" s="76"/>
      <c r="I22" s="29"/>
      <c r="J22" s="82"/>
    </row>
    <row r="23" spans="1:10" ht="21" customHeight="1">
      <c r="A23" s="252"/>
      <c r="B23" s="5"/>
      <c r="C23" s="15"/>
      <c r="D23" s="23"/>
      <c r="E23" s="15"/>
      <c r="F23" s="15"/>
      <c r="G23" s="15"/>
      <c r="H23" s="15"/>
      <c r="I23" s="16"/>
      <c r="J23" s="8"/>
    </row>
    <row r="24" spans="1:10" ht="21" customHeight="1">
      <c r="A24" s="252"/>
      <c r="B24" s="5"/>
      <c r="C24" s="15"/>
      <c r="D24" s="23"/>
      <c r="E24" s="15"/>
      <c r="F24" s="15"/>
      <c r="G24" s="15"/>
      <c r="H24" s="15"/>
      <c r="I24" s="16"/>
      <c r="J24" s="8"/>
    </row>
    <row r="25" spans="1:10" ht="21" customHeight="1">
      <c r="A25" s="252"/>
      <c r="B25" s="5"/>
      <c r="C25" s="15"/>
      <c r="D25" s="23"/>
      <c r="E25" s="15"/>
      <c r="F25" s="15"/>
      <c r="G25" s="15"/>
      <c r="H25" s="15"/>
      <c r="I25" s="16"/>
      <c r="J25" s="8"/>
    </row>
    <row r="26" spans="1:10" ht="21" customHeight="1">
      <c r="A26" s="252"/>
      <c r="B26" s="5"/>
      <c r="C26" s="15"/>
      <c r="D26" s="23"/>
      <c r="E26" s="15"/>
      <c r="F26" s="15"/>
      <c r="G26" s="15"/>
      <c r="H26" s="15"/>
      <c r="I26" s="16"/>
      <c r="J26" s="8"/>
    </row>
    <row r="27" spans="1:10" ht="21" customHeight="1">
      <c r="A27" s="252"/>
      <c r="B27" s="5"/>
      <c r="C27" s="15"/>
      <c r="D27" s="23"/>
      <c r="E27" s="15"/>
      <c r="F27" s="15"/>
      <c r="G27" s="15"/>
      <c r="H27" s="15"/>
      <c r="I27" s="16"/>
      <c r="J27" s="8"/>
    </row>
    <row r="28" spans="1:10" ht="21" customHeight="1">
      <c r="A28" s="252"/>
      <c r="B28" s="5"/>
      <c r="C28" s="15"/>
      <c r="D28" s="23"/>
      <c r="E28" s="15"/>
      <c r="F28" s="15"/>
      <c r="G28" s="15"/>
      <c r="H28" s="15"/>
      <c r="I28" s="16"/>
      <c r="J28" s="8"/>
    </row>
    <row r="29" spans="1:10" ht="21" customHeight="1">
      <c r="A29" s="252"/>
      <c r="B29" s="5"/>
      <c r="C29" s="15"/>
      <c r="D29" s="23"/>
      <c r="E29" s="15"/>
      <c r="F29" s="15"/>
      <c r="G29" s="15"/>
      <c r="H29" s="15"/>
      <c r="I29" s="16"/>
      <c r="J29" s="8"/>
    </row>
    <row r="30" spans="1:10" ht="21" customHeight="1" thickBot="1">
      <c r="A30" s="410"/>
      <c r="B30" s="435"/>
      <c r="C30" s="26"/>
      <c r="D30" s="25"/>
      <c r="E30" s="26"/>
      <c r="F30" s="26"/>
      <c r="G30" s="26"/>
      <c r="H30" s="26"/>
      <c r="I30" s="61"/>
      <c r="J30" s="11"/>
    </row>
    <row r="31" spans="1:10" ht="21" customHeight="1" thickBot="1">
      <c r="A31" s="483"/>
      <c r="B31" s="483" t="s">
        <v>673</v>
      </c>
      <c r="C31" s="484"/>
      <c r="D31" s="485"/>
      <c r="E31" s="484"/>
      <c r="F31" s="484"/>
      <c r="G31" s="484"/>
      <c r="H31" s="484"/>
      <c r="I31" s="429">
        <f>+I15+I21</f>
        <v>2223613.398</v>
      </c>
      <c r="J31" s="486"/>
    </row>
    <row r="32" spans="1:10" ht="21" customHeight="1">
      <c r="A32" s="43"/>
      <c r="B32" s="18" t="s">
        <v>72</v>
      </c>
      <c r="C32" s="76"/>
      <c r="D32" s="75"/>
      <c r="E32" s="76"/>
      <c r="F32" s="76"/>
      <c r="G32" s="76"/>
      <c r="H32" s="76"/>
      <c r="I32" s="29"/>
      <c r="J32" s="82"/>
    </row>
    <row r="33" spans="1:10" ht="21" customHeight="1">
      <c r="A33" s="5">
        <v>1</v>
      </c>
      <c r="B33" s="9" t="s">
        <v>73</v>
      </c>
      <c r="C33" s="15"/>
      <c r="D33" s="23"/>
      <c r="E33" s="15"/>
      <c r="F33" s="15"/>
      <c r="G33" s="15"/>
      <c r="H33" s="15"/>
      <c r="I33" s="16"/>
      <c r="J33" s="8"/>
    </row>
    <row r="34" spans="1:10" ht="21" customHeight="1">
      <c r="A34" s="272">
        <v>1.1000000000000001</v>
      </c>
      <c r="B34" s="56" t="s">
        <v>664</v>
      </c>
      <c r="C34" s="15"/>
      <c r="D34" s="23"/>
      <c r="E34" s="15"/>
      <c r="F34" s="15"/>
      <c r="G34" s="15"/>
      <c r="H34" s="15"/>
      <c r="I34" s="16"/>
      <c r="J34" s="8"/>
    </row>
    <row r="35" spans="1:10" ht="21" customHeight="1">
      <c r="A35" s="57"/>
      <c r="B35" s="181" t="s">
        <v>109</v>
      </c>
      <c r="C35" s="67">
        <v>747</v>
      </c>
      <c r="D35" s="23" t="s">
        <v>110</v>
      </c>
      <c r="E35" s="15">
        <v>150</v>
      </c>
      <c r="F35" s="15">
        <f>C35*E35</f>
        <v>112050</v>
      </c>
      <c r="G35" s="15">
        <v>99</v>
      </c>
      <c r="H35" s="15">
        <f t="shared" ref="H35:H37" si="0">C35*G35</f>
        <v>73953</v>
      </c>
      <c r="I35" s="16">
        <f t="shared" ref="I35:I37" si="1">F35+H35</f>
        <v>186003</v>
      </c>
      <c r="J35" s="8"/>
    </row>
    <row r="36" spans="1:10" ht="21" customHeight="1">
      <c r="A36" s="57"/>
      <c r="B36" s="14" t="s">
        <v>674</v>
      </c>
      <c r="C36" s="15">
        <v>1312</v>
      </c>
      <c r="D36" s="23" t="s">
        <v>90</v>
      </c>
      <c r="E36" s="15">
        <v>0</v>
      </c>
      <c r="F36" s="15">
        <f t="shared" ref="F36:F37" si="2">C36*E36</f>
        <v>0</v>
      </c>
      <c r="G36" s="15">
        <v>20</v>
      </c>
      <c r="H36" s="15">
        <f t="shared" si="0"/>
        <v>26240</v>
      </c>
      <c r="I36" s="16">
        <f t="shared" si="1"/>
        <v>26240</v>
      </c>
      <c r="J36" s="8"/>
    </row>
    <row r="37" spans="1:10" ht="21" customHeight="1">
      <c r="A37" s="57"/>
      <c r="B37" s="14" t="s">
        <v>675</v>
      </c>
      <c r="C37" s="15">
        <v>0</v>
      </c>
      <c r="D37" s="23" t="s">
        <v>50</v>
      </c>
      <c r="E37" s="15">
        <v>20000</v>
      </c>
      <c r="F37" s="15">
        <f t="shared" si="2"/>
        <v>0</v>
      </c>
      <c r="G37" s="15">
        <v>0</v>
      </c>
      <c r="H37" s="15">
        <f t="shared" si="0"/>
        <v>0</v>
      </c>
      <c r="I37" s="16">
        <f t="shared" si="1"/>
        <v>0</v>
      </c>
      <c r="J37" s="8"/>
    </row>
    <row r="38" spans="1:10" ht="21" customHeight="1">
      <c r="A38" s="13"/>
      <c r="B38" s="14" t="s">
        <v>676</v>
      </c>
      <c r="C38" s="15">
        <v>1</v>
      </c>
      <c r="D38" s="23" t="s">
        <v>50</v>
      </c>
      <c r="E38" s="15">
        <v>5000</v>
      </c>
      <c r="F38" s="15">
        <f>C38*E38</f>
        <v>5000</v>
      </c>
      <c r="G38" s="15">
        <v>0</v>
      </c>
      <c r="H38" s="15">
        <f>C38*G38</f>
        <v>0</v>
      </c>
      <c r="I38" s="16">
        <f t="shared" ref="I38:I41" si="3">F38+H38</f>
        <v>5000</v>
      </c>
      <c r="J38" s="82"/>
    </row>
    <row r="39" spans="1:10" ht="21" customHeight="1">
      <c r="A39" s="13"/>
      <c r="B39" s="14" t="s">
        <v>677</v>
      </c>
      <c r="C39" s="15">
        <v>0</v>
      </c>
      <c r="D39" s="23" t="s">
        <v>90</v>
      </c>
      <c r="E39" s="15">
        <v>0</v>
      </c>
      <c r="F39" s="15">
        <f t="shared" ref="F39:F41" si="4">C39*E39</f>
        <v>0</v>
      </c>
      <c r="G39" s="15">
        <v>60</v>
      </c>
      <c r="H39" s="15">
        <f t="shared" ref="H39:H41" si="5">C39*G39</f>
        <v>0</v>
      </c>
      <c r="I39" s="16">
        <f t="shared" si="3"/>
        <v>0</v>
      </c>
      <c r="J39" s="82"/>
    </row>
    <row r="40" spans="1:10" ht="21" customHeight="1">
      <c r="A40" s="13"/>
      <c r="B40" s="14" t="s">
        <v>678</v>
      </c>
      <c r="C40" s="15">
        <v>0</v>
      </c>
      <c r="D40" s="23" t="s">
        <v>125</v>
      </c>
      <c r="E40" s="15">
        <v>0</v>
      </c>
      <c r="F40" s="15">
        <f t="shared" si="4"/>
        <v>0</v>
      </c>
      <c r="G40" s="15">
        <v>1000</v>
      </c>
      <c r="H40" s="15">
        <f t="shared" si="5"/>
        <v>0</v>
      </c>
      <c r="I40" s="16">
        <f t="shared" si="3"/>
        <v>0</v>
      </c>
      <c r="J40" s="82"/>
    </row>
    <row r="41" spans="1:10" ht="21" customHeight="1">
      <c r="A41" s="13"/>
      <c r="B41" s="14" t="s">
        <v>679</v>
      </c>
      <c r="C41" s="15">
        <v>0</v>
      </c>
      <c r="D41" s="23" t="s">
        <v>157</v>
      </c>
      <c r="E41" s="15">
        <v>0</v>
      </c>
      <c r="F41" s="15">
        <f t="shared" si="4"/>
        <v>0</v>
      </c>
      <c r="G41" s="15">
        <v>80</v>
      </c>
      <c r="H41" s="15">
        <f t="shared" si="5"/>
        <v>0</v>
      </c>
      <c r="I41" s="16">
        <f t="shared" si="3"/>
        <v>0</v>
      </c>
      <c r="J41" s="82"/>
    </row>
    <row r="42" spans="1:10" ht="21" customHeight="1">
      <c r="A42" s="13"/>
      <c r="B42" s="14" t="s">
        <v>680</v>
      </c>
      <c r="C42" s="15">
        <v>0</v>
      </c>
      <c r="D42" s="23" t="s">
        <v>93</v>
      </c>
      <c r="E42" s="15">
        <v>0</v>
      </c>
      <c r="F42" s="15">
        <f>C42*E42</f>
        <v>0</v>
      </c>
      <c r="G42" s="15">
        <v>300</v>
      </c>
      <c r="H42" s="15">
        <f>C42*G42</f>
        <v>0</v>
      </c>
      <c r="I42" s="16">
        <f t="shared" ref="I42" si="6">F42+H42</f>
        <v>0</v>
      </c>
      <c r="J42" s="82"/>
    </row>
    <row r="43" spans="1:10" ht="21" customHeight="1" thickBot="1">
      <c r="A43" s="13"/>
      <c r="B43" s="255" t="s">
        <v>681</v>
      </c>
      <c r="C43" s="76"/>
      <c r="D43" s="75"/>
      <c r="E43" s="76"/>
      <c r="F43" s="76"/>
      <c r="G43" s="76"/>
      <c r="H43" s="76"/>
      <c r="I43" s="61">
        <f>SUM(I35:I42)</f>
        <v>217243</v>
      </c>
      <c r="J43" s="82"/>
    </row>
    <row r="44" spans="1:10" ht="21" customHeight="1">
      <c r="A44" s="273">
        <v>1.2</v>
      </c>
      <c r="B44" s="249" t="s">
        <v>665</v>
      </c>
      <c r="C44" s="76"/>
      <c r="D44" s="75"/>
      <c r="E44" s="76"/>
      <c r="F44" s="76"/>
      <c r="G44" s="76"/>
      <c r="H44" s="76"/>
      <c r="I44" s="29"/>
      <c r="J44" s="82"/>
    </row>
    <row r="45" spans="1:10" ht="21" customHeight="1">
      <c r="A45" s="57"/>
      <c r="B45" s="14" t="s">
        <v>682</v>
      </c>
      <c r="C45" s="15">
        <v>145</v>
      </c>
      <c r="D45" s="23" t="s">
        <v>88</v>
      </c>
      <c r="E45" s="15">
        <v>150</v>
      </c>
      <c r="F45" s="15">
        <f t="shared" ref="F45:F46" si="7">C45*E45</f>
        <v>21750</v>
      </c>
      <c r="G45" s="15">
        <v>99</v>
      </c>
      <c r="H45" s="15">
        <f t="shared" ref="H45:H46" si="8">C45*G45</f>
        <v>14355</v>
      </c>
      <c r="I45" s="16">
        <f t="shared" ref="I45:I46" si="9">F45+H45</f>
        <v>36105</v>
      </c>
      <c r="J45" s="8"/>
    </row>
    <row r="46" spans="1:10" ht="21" customHeight="1">
      <c r="A46" s="57"/>
      <c r="B46" s="14" t="s">
        <v>683</v>
      </c>
      <c r="C46" s="15">
        <v>385</v>
      </c>
      <c r="D46" s="23" t="s">
        <v>90</v>
      </c>
      <c r="E46" s="15">
        <v>50</v>
      </c>
      <c r="F46" s="15">
        <f t="shared" si="7"/>
        <v>19250</v>
      </c>
      <c r="G46" s="15">
        <v>20</v>
      </c>
      <c r="H46" s="15">
        <f t="shared" si="8"/>
        <v>7700</v>
      </c>
      <c r="I46" s="16">
        <f t="shared" si="9"/>
        <v>26950</v>
      </c>
      <c r="J46" s="8"/>
    </row>
    <row r="47" spans="1:10" s="47" customFormat="1" ht="21" customHeight="1">
      <c r="A47" s="8"/>
      <c r="B47" s="14" t="s">
        <v>684</v>
      </c>
      <c r="C47" s="15">
        <v>11.5</v>
      </c>
      <c r="D47" s="23" t="s">
        <v>90</v>
      </c>
      <c r="E47" s="15">
        <v>250</v>
      </c>
      <c r="F47" s="15">
        <f t="shared" ref="F47:F51" si="10">C47*E47</f>
        <v>2875</v>
      </c>
      <c r="G47" s="15">
        <v>100</v>
      </c>
      <c r="H47" s="15">
        <f t="shared" ref="H47:H51" si="11">C47*G47</f>
        <v>1150</v>
      </c>
      <c r="I47" s="16">
        <f t="shared" ref="I47:I51" si="12">F47+H47</f>
        <v>4025</v>
      </c>
      <c r="J47" s="8"/>
    </row>
    <row r="48" spans="1:10" s="47" customFormat="1" ht="21" customHeight="1">
      <c r="A48" s="82"/>
      <c r="B48" s="14" t="s">
        <v>685</v>
      </c>
      <c r="C48" s="15">
        <v>5</v>
      </c>
      <c r="D48" s="23" t="s">
        <v>93</v>
      </c>
      <c r="E48" s="15">
        <v>2000</v>
      </c>
      <c r="F48" s="15">
        <f t="shared" si="10"/>
        <v>10000</v>
      </c>
      <c r="G48" s="15">
        <v>300</v>
      </c>
      <c r="H48" s="15">
        <f t="shared" si="11"/>
        <v>1500</v>
      </c>
      <c r="I48" s="16">
        <f t="shared" si="12"/>
        <v>11500</v>
      </c>
      <c r="J48" s="82"/>
    </row>
    <row r="49" spans="1:10" s="47" customFormat="1" ht="21" customHeight="1">
      <c r="A49" s="82"/>
      <c r="B49" s="14" t="s">
        <v>686</v>
      </c>
      <c r="C49" s="15">
        <v>0</v>
      </c>
      <c r="D49" s="23" t="s">
        <v>93</v>
      </c>
      <c r="E49" s="15">
        <v>150</v>
      </c>
      <c r="F49" s="15">
        <f t="shared" si="10"/>
        <v>0</v>
      </c>
      <c r="G49" s="15">
        <v>100</v>
      </c>
      <c r="H49" s="15">
        <f t="shared" si="11"/>
        <v>0</v>
      </c>
      <c r="I49" s="16">
        <f t="shared" si="12"/>
        <v>0</v>
      </c>
      <c r="J49" s="82"/>
    </row>
    <row r="50" spans="1:10" s="47" customFormat="1" ht="21" customHeight="1">
      <c r="A50" s="82"/>
      <c r="B50" s="14" t="s">
        <v>687</v>
      </c>
      <c r="C50" s="15">
        <v>0</v>
      </c>
      <c r="D50" s="23" t="s">
        <v>90</v>
      </c>
      <c r="E50" s="15">
        <v>30</v>
      </c>
      <c r="F50" s="15">
        <f t="shared" si="10"/>
        <v>0</v>
      </c>
      <c r="G50" s="15">
        <v>20</v>
      </c>
      <c r="H50" s="15">
        <f t="shared" si="11"/>
        <v>0</v>
      </c>
      <c r="I50" s="16">
        <f t="shared" si="12"/>
        <v>0</v>
      </c>
      <c r="J50" s="82"/>
    </row>
    <row r="51" spans="1:10" s="47" customFormat="1" ht="21" customHeight="1">
      <c r="A51" s="82"/>
      <c r="B51" s="14" t="s">
        <v>688</v>
      </c>
      <c r="C51" s="15">
        <v>0</v>
      </c>
      <c r="D51" s="23" t="s">
        <v>125</v>
      </c>
      <c r="E51" s="15">
        <v>20000</v>
      </c>
      <c r="F51" s="15">
        <f t="shared" si="10"/>
        <v>0</v>
      </c>
      <c r="G51" s="15">
        <v>0</v>
      </c>
      <c r="H51" s="15">
        <f t="shared" si="11"/>
        <v>0</v>
      </c>
      <c r="I51" s="16">
        <f t="shared" si="12"/>
        <v>0</v>
      </c>
      <c r="J51" s="82"/>
    </row>
    <row r="52" spans="1:10" ht="21" customHeight="1" thickBot="1">
      <c r="A52" s="13"/>
      <c r="B52" s="255" t="s">
        <v>689</v>
      </c>
      <c r="C52" s="76"/>
      <c r="D52" s="75"/>
      <c r="E52" s="76"/>
      <c r="F52" s="76"/>
      <c r="G52" s="76"/>
      <c r="H52" s="76"/>
      <c r="I52" s="61">
        <f>SUM(I45:I51)</f>
        <v>78580</v>
      </c>
      <c r="J52" s="82"/>
    </row>
    <row r="53" spans="1:10" ht="21" customHeight="1">
      <c r="A53" s="272">
        <v>1.3</v>
      </c>
      <c r="B53" s="59" t="s">
        <v>666</v>
      </c>
      <c r="C53" s="15"/>
      <c r="D53" s="23"/>
      <c r="E53" s="15"/>
      <c r="F53" s="15"/>
      <c r="G53" s="15"/>
      <c r="H53" s="15"/>
      <c r="I53" s="29"/>
      <c r="J53" s="8"/>
    </row>
    <row r="54" spans="1:10" s="47" customFormat="1" ht="21" customHeight="1">
      <c r="A54" s="252"/>
      <c r="B54" s="14" t="s">
        <v>87</v>
      </c>
      <c r="C54" s="15">
        <v>0</v>
      </c>
      <c r="D54" s="23" t="s">
        <v>88</v>
      </c>
      <c r="E54" s="15">
        <v>0</v>
      </c>
      <c r="F54" s="15">
        <f t="shared" ref="F54:F69" si="13">C54*E54</f>
        <v>0</v>
      </c>
      <c r="G54" s="15">
        <v>99</v>
      </c>
      <c r="H54" s="15">
        <f t="shared" ref="H54:H69" si="14">C54*G54</f>
        <v>0</v>
      </c>
      <c r="I54" s="16">
        <f>F54+H54</f>
        <v>0</v>
      </c>
      <c r="J54" s="8"/>
    </row>
    <row r="55" spans="1:10" s="283" customFormat="1" ht="21" customHeight="1">
      <c r="A55" s="436"/>
      <c r="B55" s="14" t="s">
        <v>690</v>
      </c>
      <c r="C55" s="256">
        <v>0</v>
      </c>
      <c r="D55" s="257" t="s">
        <v>93</v>
      </c>
      <c r="E55" s="256">
        <v>1080</v>
      </c>
      <c r="F55" s="256">
        <f t="shared" si="13"/>
        <v>0</v>
      </c>
      <c r="G55" s="256">
        <v>320</v>
      </c>
      <c r="H55" s="256">
        <f t="shared" si="14"/>
        <v>0</v>
      </c>
      <c r="I55" s="258">
        <f t="shared" ref="I55" si="15">F55+H55</f>
        <v>0</v>
      </c>
      <c r="J55" s="259"/>
    </row>
    <row r="56" spans="1:10" s="47" customFormat="1" ht="21" customHeight="1">
      <c r="A56" s="252"/>
      <c r="B56" s="14" t="s">
        <v>691</v>
      </c>
      <c r="C56" s="15">
        <v>0</v>
      </c>
      <c r="D56" s="23" t="s">
        <v>93</v>
      </c>
      <c r="E56" s="15">
        <v>0</v>
      </c>
      <c r="F56" s="15">
        <f t="shared" ref="F56" si="16">C56*E56</f>
        <v>0</v>
      </c>
      <c r="G56" s="15">
        <v>180</v>
      </c>
      <c r="H56" s="15">
        <f t="shared" ref="H56" si="17">C56*G56</f>
        <v>0</v>
      </c>
      <c r="I56" s="16">
        <f t="shared" ref="I56" si="18">F56+H56</f>
        <v>0</v>
      </c>
      <c r="J56" s="8"/>
    </row>
    <row r="57" spans="1:10" s="47" customFormat="1" ht="21" customHeight="1">
      <c r="A57" s="410"/>
      <c r="B57" s="44" t="s">
        <v>95</v>
      </c>
      <c r="C57" s="26">
        <v>0</v>
      </c>
      <c r="D57" s="25" t="s">
        <v>88</v>
      </c>
      <c r="E57" s="26">
        <v>560.75</v>
      </c>
      <c r="F57" s="26">
        <f t="shared" si="13"/>
        <v>0</v>
      </c>
      <c r="G57" s="26">
        <v>91</v>
      </c>
      <c r="H57" s="26">
        <f t="shared" si="14"/>
        <v>0</v>
      </c>
      <c r="I57" s="45">
        <f t="shared" ref="I57:I68" si="19">F57+H57</f>
        <v>0</v>
      </c>
      <c r="J57" s="11"/>
    </row>
    <row r="58" spans="1:10" s="47" customFormat="1" ht="21" customHeight="1">
      <c r="A58" s="252"/>
      <c r="B58" s="14" t="s">
        <v>96</v>
      </c>
      <c r="C58" s="15">
        <v>0</v>
      </c>
      <c r="D58" s="23" t="s">
        <v>88</v>
      </c>
      <c r="E58" s="15">
        <v>1762.85</v>
      </c>
      <c r="F58" s="15">
        <f>C58*E58</f>
        <v>0</v>
      </c>
      <c r="G58" s="15">
        <v>398</v>
      </c>
      <c r="H58" s="15">
        <f t="shared" si="14"/>
        <v>0</v>
      </c>
      <c r="I58" s="16">
        <f t="shared" si="19"/>
        <v>0</v>
      </c>
      <c r="J58" s="8"/>
    </row>
    <row r="59" spans="1:10" s="47" customFormat="1" ht="21" customHeight="1">
      <c r="A59" s="252"/>
      <c r="B59" s="14" t="s">
        <v>620</v>
      </c>
      <c r="C59" s="15">
        <v>0</v>
      </c>
      <c r="D59" s="23" t="s">
        <v>88</v>
      </c>
      <c r="E59" s="15">
        <v>1898.6</v>
      </c>
      <c r="F59" s="15">
        <f t="shared" si="13"/>
        <v>0</v>
      </c>
      <c r="G59" s="15">
        <v>391</v>
      </c>
      <c r="H59" s="15">
        <f t="shared" si="14"/>
        <v>0</v>
      </c>
      <c r="I59" s="16">
        <f t="shared" si="19"/>
        <v>0</v>
      </c>
      <c r="J59" s="8"/>
    </row>
    <row r="60" spans="1:10" s="47" customFormat="1" ht="21" customHeight="1">
      <c r="A60" s="388"/>
      <c r="B60" s="113" t="s">
        <v>98</v>
      </c>
      <c r="C60" s="76">
        <v>0</v>
      </c>
      <c r="D60" s="75" t="s">
        <v>90</v>
      </c>
      <c r="E60" s="76">
        <v>320</v>
      </c>
      <c r="F60" s="76">
        <f t="shared" si="13"/>
        <v>0</v>
      </c>
      <c r="G60" s="76">
        <v>133</v>
      </c>
      <c r="H60" s="76">
        <f t="shared" si="14"/>
        <v>0</v>
      </c>
      <c r="I60" s="29">
        <f t="shared" si="19"/>
        <v>0</v>
      </c>
      <c r="J60" s="82"/>
    </row>
    <row r="61" spans="1:10" s="47" customFormat="1" ht="21" customHeight="1">
      <c r="A61" s="57"/>
      <c r="B61" s="17" t="s">
        <v>106</v>
      </c>
      <c r="C61" s="15">
        <v>0</v>
      </c>
      <c r="D61" s="23" t="s">
        <v>102</v>
      </c>
      <c r="E61" s="15">
        <v>65.42</v>
      </c>
      <c r="F61" s="15">
        <f>C61*E61</f>
        <v>0</v>
      </c>
      <c r="G61" s="15">
        <v>0</v>
      </c>
      <c r="H61" s="15">
        <f>C61*G61</f>
        <v>0</v>
      </c>
      <c r="I61" s="16">
        <f>F61+H61</f>
        <v>0</v>
      </c>
      <c r="J61" s="8"/>
    </row>
    <row r="62" spans="1:10" s="47" customFormat="1" ht="21" customHeight="1">
      <c r="A62" s="252"/>
      <c r="B62" s="14" t="s">
        <v>99</v>
      </c>
      <c r="C62" s="15"/>
      <c r="D62" s="23"/>
      <c r="E62" s="15"/>
      <c r="F62" s="15"/>
      <c r="G62" s="15"/>
      <c r="H62" s="15"/>
      <c r="I62" s="16"/>
      <c r="J62" s="8"/>
    </row>
    <row r="63" spans="1:10" s="47" customFormat="1" ht="21" customHeight="1">
      <c r="A63" s="252"/>
      <c r="B63" s="8" t="s">
        <v>537</v>
      </c>
      <c r="C63" s="15">
        <v>0</v>
      </c>
      <c r="D63" s="23" t="s">
        <v>102</v>
      </c>
      <c r="E63" s="15">
        <v>21.44</v>
      </c>
      <c r="F63" s="15">
        <f t="shared" si="13"/>
        <v>0</v>
      </c>
      <c r="G63" s="15">
        <v>4.0999999999999996</v>
      </c>
      <c r="H63" s="15">
        <f>C63*G63</f>
        <v>0</v>
      </c>
      <c r="I63" s="16">
        <f>F63+H63</f>
        <v>0</v>
      </c>
      <c r="J63" s="8"/>
    </row>
    <row r="64" spans="1:10" s="47" customFormat="1" ht="21" customHeight="1">
      <c r="A64" s="252"/>
      <c r="B64" s="8" t="s">
        <v>538</v>
      </c>
      <c r="C64" s="15">
        <v>0</v>
      </c>
      <c r="D64" s="23" t="s">
        <v>102</v>
      </c>
      <c r="E64" s="15">
        <v>21.36</v>
      </c>
      <c r="F64" s="15">
        <f t="shared" si="13"/>
        <v>0</v>
      </c>
      <c r="G64" s="15">
        <v>3.3</v>
      </c>
      <c r="H64" s="15">
        <f t="shared" si="14"/>
        <v>0</v>
      </c>
      <c r="I64" s="16">
        <f t="shared" si="19"/>
        <v>0</v>
      </c>
      <c r="J64" s="8"/>
    </row>
    <row r="65" spans="1:10" s="47" customFormat="1" ht="21" customHeight="1">
      <c r="A65" s="252"/>
      <c r="B65" s="14" t="s">
        <v>539</v>
      </c>
      <c r="C65" s="15">
        <v>0</v>
      </c>
      <c r="D65" s="23" t="s">
        <v>102</v>
      </c>
      <c r="E65" s="15">
        <v>21.44</v>
      </c>
      <c r="F65" s="15">
        <f t="shared" si="13"/>
        <v>0</v>
      </c>
      <c r="G65" s="15">
        <v>3.3</v>
      </c>
      <c r="H65" s="15">
        <f t="shared" si="14"/>
        <v>0</v>
      </c>
      <c r="I65" s="16">
        <f t="shared" si="19"/>
        <v>0</v>
      </c>
      <c r="J65" s="8"/>
    </row>
    <row r="66" spans="1:10" s="47" customFormat="1" ht="21" customHeight="1">
      <c r="A66" s="252"/>
      <c r="B66" s="8" t="s">
        <v>540</v>
      </c>
      <c r="C66" s="15">
        <v>0</v>
      </c>
      <c r="D66" s="23" t="s">
        <v>102</v>
      </c>
      <c r="E66" s="15">
        <v>21.8</v>
      </c>
      <c r="F66" s="15">
        <f t="shared" si="13"/>
        <v>0</v>
      </c>
      <c r="G66" s="15">
        <v>2.9</v>
      </c>
      <c r="H66" s="15">
        <f t="shared" si="14"/>
        <v>0</v>
      </c>
      <c r="I66" s="16">
        <f t="shared" si="19"/>
        <v>0</v>
      </c>
      <c r="J66" s="8"/>
    </row>
    <row r="67" spans="1:10" s="47" customFormat="1" ht="21" customHeight="1">
      <c r="A67" s="252"/>
      <c r="B67" s="14" t="s">
        <v>692</v>
      </c>
      <c r="C67" s="15">
        <v>0</v>
      </c>
      <c r="D67" s="23" t="s">
        <v>102</v>
      </c>
      <c r="E67" s="15">
        <v>24.81</v>
      </c>
      <c r="F67" s="15">
        <f t="shared" si="13"/>
        <v>0</v>
      </c>
      <c r="G67" s="15">
        <v>0</v>
      </c>
      <c r="H67" s="15">
        <f t="shared" si="14"/>
        <v>0</v>
      </c>
      <c r="I67" s="16">
        <f t="shared" si="19"/>
        <v>0</v>
      </c>
      <c r="J67" s="8"/>
    </row>
    <row r="68" spans="1:10" s="283" customFormat="1" ht="21" customHeight="1">
      <c r="A68" s="281"/>
      <c r="B68" s="282" t="s">
        <v>693</v>
      </c>
      <c r="C68" s="256">
        <v>0</v>
      </c>
      <c r="D68" s="257" t="s">
        <v>125</v>
      </c>
      <c r="E68" s="256">
        <v>80</v>
      </c>
      <c r="F68" s="256">
        <f t="shared" si="13"/>
        <v>0</v>
      </c>
      <c r="G68" s="256">
        <v>24</v>
      </c>
      <c r="H68" s="256">
        <f t="shared" si="14"/>
        <v>0</v>
      </c>
      <c r="I68" s="258">
        <f t="shared" si="19"/>
        <v>0</v>
      </c>
      <c r="J68" s="259"/>
    </row>
    <row r="69" spans="1:10" s="47" customFormat="1" ht="21" customHeight="1">
      <c r="A69" s="57"/>
      <c r="B69" s="17" t="s">
        <v>694</v>
      </c>
      <c r="C69" s="288">
        <v>1</v>
      </c>
      <c r="D69" s="23" t="s">
        <v>125</v>
      </c>
      <c r="E69" s="516">
        <v>72500</v>
      </c>
      <c r="F69" s="15">
        <f t="shared" si="13"/>
        <v>72500</v>
      </c>
      <c r="G69" s="288">
        <v>0</v>
      </c>
      <c r="H69" s="15">
        <f t="shared" si="14"/>
        <v>0</v>
      </c>
      <c r="I69" s="16">
        <f>F69+H69</f>
        <v>72500</v>
      </c>
      <c r="J69" s="8"/>
    </row>
    <row r="70" spans="1:10" ht="21" customHeight="1" thickBot="1">
      <c r="A70" s="13"/>
      <c r="B70" s="255" t="s">
        <v>695</v>
      </c>
      <c r="C70" s="76"/>
      <c r="D70" s="75"/>
      <c r="E70" s="76"/>
      <c r="F70" s="76"/>
      <c r="G70" s="76"/>
      <c r="H70" s="76"/>
      <c r="I70" s="61">
        <f>SUM(I54:I69)</f>
        <v>72500</v>
      </c>
      <c r="J70" s="82"/>
    </row>
    <row r="71" spans="1:10" ht="21" customHeight="1">
      <c r="A71" s="13"/>
      <c r="B71" s="255"/>
      <c r="C71" s="76"/>
      <c r="D71" s="75"/>
      <c r="E71" s="76"/>
      <c r="F71" s="76"/>
      <c r="G71" s="76"/>
      <c r="H71" s="76"/>
      <c r="I71" s="29"/>
      <c r="J71" s="82"/>
    </row>
    <row r="72" spans="1:10" ht="21" customHeight="1">
      <c r="A72" s="57"/>
      <c r="B72" s="60"/>
      <c r="C72" s="15"/>
      <c r="D72" s="23"/>
      <c r="E72" s="15"/>
      <c r="F72" s="15"/>
      <c r="G72" s="15"/>
      <c r="H72" s="15"/>
      <c r="I72" s="16"/>
      <c r="J72" s="8"/>
    </row>
    <row r="73" spans="1:10" ht="21" customHeight="1">
      <c r="A73" s="57"/>
      <c r="B73" s="60"/>
      <c r="C73" s="15"/>
      <c r="D73" s="23"/>
      <c r="E73" s="15"/>
      <c r="F73" s="15"/>
      <c r="G73" s="15"/>
      <c r="H73" s="15"/>
      <c r="I73" s="16"/>
      <c r="J73" s="8"/>
    </row>
    <row r="74" spans="1:10" ht="21" customHeight="1" thickBot="1">
      <c r="A74" s="339"/>
      <c r="B74" s="439"/>
      <c r="C74" s="267"/>
      <c r="D74" s="266"/>
      <c r="E74" s="267"/>
      <c r="F74" s="267"/>
      <c r="G74" s="267"/>
      <c r="H74" s="267"/>
      <c r="I74" s="61"/>
      <c r="J74" s="225"/>
    </row>
    <row r="75" spans="1:10" ht="21" customHeight="1" thickBot="1">
      <c r="A75" s="440"/>
      <c r="B75" s="441" t="s">
        <v>667</v>
      </c>
      <c r="C75" s="261"/>
      <c r="D75" s="442"/>
      <c r="E75" s="261"/>
      <c r="F75" s="261"/>
      <c r="G75" s="261"/>
      <c r="H75" s="261"/>
      <c r="I75" s="328">
        <f>I43+I52+I70</f>
        <v>368323</v>
      </c>
      <c r="J75" s="443"/>
    </row>
    <row r="76" spans="1:10" ht="21" customHeight="1">
      <c r="A76" s="43">
        <v>2</v>
      </c>
      <c r="B76" s="18" t="s">
        <v>74</v>
      </c>
      <c r="C76" s="76"/>
      <c r="D76" s="75"/>
      <c r="E76" s="76"/>
      <c r="F76" s="76"/>
      <c r="G76" s="76"/>
      <c r="H76" s="76"/>
      <c r="I76" s="29"/>
      <c r="J76" s="82"/>
    </row>
    <row r="77" spans="1:10" ht="21" customHeight="1">
      <c r="A77" s="272">
        <v>2.1</v>
      </c>
      <c r="B77" s="263" t="s">
        <v>668</v>
      </c>
      <c r="C77" s="15"/>
      <c r="D77" s="23"/>
      <c r="E77" s="15"/>
      <c r="F77" s="15"/>
      <c r="G77" s="15"/>
      <c r="H77" s="15"/>
      <c r="I77" s="16"/>
      <c r="J77" s="8"/>
    </row>
    <row r="78" spans="1:10" ht="21" customHeight="1">
      <c r="A78" s="57"/>
      <c r="B78" s="264" t="s">
        <v>108</v>
      </c>
      <c r="C78" s="15"/>
      <c r="D78" s="23"/>
      <c r="E78" s="15"/>
      <c r="F78" s="15">
        <f t="shared" ref="F78:F79" si="20">C78*E78</f>
        <v>0</v>
      </c>
      <c r="G78" s="15"/>
      <c r="H78" s="15">
        <f t="shared" ref="H78:H90" si="21">C78*G78</f>
        <v>0</v>
      </c>
      <c r="I78" s="16">
        <f t="shared" ref="I78:I90" si="22">F78+H78</f>
        <v>0</v>
      </c>
      <c r="J78" s="8"/>
    </row>
    <row r="79" spans="1:10" ht="21" customHeight="1">
      <c r="A79" s="57"/>
      <c r="B79" s="8" t="s">
        <v>696</v>
      </c>
      <c r="C79" s="15">
        <v>0</v>
      </c>
      <c r="D79" s="23" t="s">
        <v>88</v>
      </c>
      <c r="E79" s="15">
        <v>0</v>
      </c>
      <c r="F79" s="15">
        <f t="shared" si="20"/>
        <v>0</v>
      </c>
      <c r="G79" s="15">
        <v>99</v>
      </c>
      <c r="H79" s="15">
        <f t="shared" si="21"/>
        <v>0</v>
      </c>
      <c r="I79" s="16">
        <f t="shared" si="22"/>
        <v>0</v>
      </c>
      <c r="J79" s="8"/>
    </row>
    <row r="80" spans="1:10" s="186" customFormat="1" ht="21" customHeight="1">
      <c r="A80" s="286"/>
      <c r="B80" s="14" t="s">
        <v>697</v>
      </c>
      <c r="C80" s="256">
        <v>0</v>
      </c>
      <c r="D80" s="257" t="s">
        <v>93</v>
      </c>
      <c r="E80" s="256">
        <v>2960</v>
      </c>
      <c r="F80" s="256">
        <f>C80*E80</f>
        <v>0</v>
      </c>
      <c r="G80" s="256">
        <v>427</v>
      </c>
      <c r="H80" s="256">
        <f t="shared" si="21"/>
        <v>0</v>
      </c>
      <c r="I80" s="258">
        <f t="shared" si="22"/>
        <v>0</v>
      </c>
      <c r="J80" s="259"/>
    </row>
    <row r="81" spans="1:10" ht="21" customHeight="1">
      <c r="A81" s="286"/>
      <c r="B81" s="14" t="s">
        <v>698</v>
      </c>
      <c r="C81" s="256">
        <v>0</v>
      </c>
      <c r="D81" s="257" t="s">
        <v>93</v>
      </c>
      <c r="E81" s="256">
        <v>1592</v>
      </c>
      <c r="F81" s="256">
        <f>C81*E81</f>
        <v>0</v>
      </c>
      <c r="G81" s="256">
        <v>267</v>
      </c>
      <c r="H81" s="256">
        <f t="shared" ref="H81" si="23">C81*G81</f>
        <v>0</v>
      </c>
      <c r="I81" s="258">
        <f t="shared" ref="I81" si="24">F81+H81</f>
        <v>0</v>
      </c>
      <c r="J81" s="259"/>
    </row>
    <row r="82" spans="1:10" s="47" customFormat="1" ht="21" customHeight="1">
      <c r="A82" s="253"/>
      <c r="B82" s="418" t="s">
        <v>699</v>
      </c>
      <c r="C82" s="337">
        <v>22</v>
      </c>
      <c r="D82" s="380" t="s">
        <v>93</v>
      </c>
      <c r="E82" s="337">
        <v>0</v>
      </c>
      <c r="F82" s="337">
        <f t="shared" ref="F82:F90" si="25">C82*E82</f>
        <v>0</v>
      </c>
      <c r="G82" s="337">
        <v>100</v>
      </c>
      <c r="H82" s="337">
        <f t="shared" si="21"/>
        <v>2200</v>
      </c>
      <c r="I82" s="58">
        <f t="shared" si="22"/>
        <v>2200</v>
      </c>
      <c r="J82" s="244"/>
    </row>
    <row r="83" spans="1:10" s="47" customFormat="1" ht="21" customHeight="1">
      <c r="A83" s="57"/>
      <c r="B83" s="14" t="s">
        <v>89</v>
      </c>
      <c r="C83" s="15">
        <v>0</v>
      </c>
      <c r="D83" s="23" t="s">
        <v>90</v>
      </c>
      <c r="E83" s="15">
        <v>0</v>
      </c>
      <c r="F83" s="15">
        <f t="shared" si="25"/>
        <v>0</v>
      </c>
      <c r="G83" s="15">
        <v>150</v>
      </c>
      <c r="H83" s="15">
        <f t="shared" si="21"/>
        <v>0</v>
      </c>
      <c r="I83" s="16">
        <f t="shared" si="22"/>
        <v>0</v>
      </c>
      <c r="J83" s="8"/>
    </row>
    <row r="84" spans="1:10" s="47" customFormat="1" ht="21" customHeight="1">
      <c r="A84" s="13"/>
      <c r="B84" s="389" t="s">
        <v>700</v>
      </c>
      <c r="C84" s="76">
        <v>0</v>
      </c>
      <c r="D84" s="75" t="s">
        <v>88</v>
      </c>
      <c r="E84" s="76">
        <v>436.45</v>
      </c>
      <c r="F84" s="76">
        <f t="shared" si="25"/>
        <v>0</v>
      </c>
      <c r="G84" s="76">
        <v>194</v>
      </c>
      <c r="H84" s="76">
        <f t="shared" si="21"/>
        <v>0</v>
      </c>
      <c r="I84" s="29">
        <f t="shared" si="22"/>
        <v>0</v>
      </c>
      <c r="J84" s="82"/>
    </row>
    <row r="85" spans="1:10" s="47" customFormat="1" ht="21" customHeight="1">
      <c r="A85" s="57"/>
      <c r="B85" s="417" t="s">
        <v>95</v>
      </c>
      <c r="C85" s="15">
        <v>0</v>
      </c>
      <c r="D85" s="23" t="s">
        <v>88</v>
      </c>
      <c r="E85" s="15">
        <v>560.75</v>
      </c>
      <c r="F85" s="15">
        <f t="shared" si="25"/>
        <v>0</v>
      </c>
      <c r="G85" s="15">
        <v>91</v>
      </c>
      <c r="H85" s="15">
        <f t="shared" si="21"/>
        <v>0</v>
      </c>
      <c r="I85" s="16">
        <f t="shared" si="22"/>
        <v>0</v>
      </c>
      <c r="J85" s="8"/>
    </row>
    <row r="86" spans="1:10" s="47" customFormat="1" ht="21" customHeight="1">
      <c r="A86" s="13"/>
      <c r="B86" s="113" t="s">
        <v>96</v>
      </c>
      <c r="C86" s="76">
        <v>0</v>
      </c>
      <c r="D86" s="75" t="s">
        <v>88</v>
      </c>
      <c r="E86" s="76">
        <v>1762.85</v>
      </c>
      <c r="F86" s="76">
        <f t="shared" si="25"/>
        <v>0</v>
      </c>
      <c r="G86" s="76">
        <v>398</v>
      </c>
      <c r="H86" s="76">
        <f t="shared" si="21"/>
        <v>0</v>
      </c>
      <c r="I86" s="29">
        <f t="shared" si="22"/>
        <v>0</v>
      </c>
      <c r="J86" s="82"/>
    </row>
    <row r="87" spans="1:10" s="47" customFormat="1" ht="21" customHeight="1">
      <c r="A87" s="13"/>
      <c r="B87" s="113" t="s">
        <v>620</v>
      </c>
      <c r="C87" s="76">
        <v>3.6</v>
      </c>
      <c r="D87" s="75" t="s">
        <v>88</v>
      </c>
      <c r="E87" s="76">
        <v>1898.6</v>
      </c>
      <c r="F87" s="76">
        <f t="shared" si="25"/>
        <v>6834.96</v>
      </c>
      <c r="G87" s="76">
        <v>391</v>
      </c>
      <c r="H87" s="76">
        <f t="shared" si="21"/>
        <v>1407.6000000000001</v>
      </c>
      <c r="I87" s="29">
        <f t="shared" si="22"/>
        <v>8242.56</v>
      </c>
      <c r="J87" s="82"/>
    </row>
    <row r="88" spans="1:10" s="47" customFormat="1" ht="21" customHeight="1">
      <c r="A88" s="57"/>
      <c r="B88" s="14" t="s">
        <v>98</v>
      </c>
      <c r="C88" s="15">
        <v>58.5</v>
      </c>
      <c r="D88" s="23" t="s">
        <v>90</v>
      </c>
      <c r="E88" s="15">
        <v>320</v>
      </c>
      <c r="F88" s="15">
        <f t="shared" si="25"/>
        <v>18720</v>
      </c>
      <c r="G88" s="15">
        <v>133</v>
      </c>
      <c r="H88" s="15">
        <f t="shared" si="21"/>
        <v>7780.5</v>
      </c>
      <c r="I88" s="16">
        <f t="shared" si="22"/>
        <v>26500.5</v>
      </c>
      <c r="J88" s="8"/>
    </row>
    <row r="89" spans="1:10" s="47" customFormat="1" ht="21" customHeight="1">
      <c r="A89" s="57"/>
      <c r="B89" s="14" t="s">
        <v>106</v>
      </c>
      <c r="C89" s="15">
        <v>17.600000000000001</v>
      </c>
      <c r="D89" s="23" t="s">
        <v>102</v>
      </c>
      <c r="E89" s="15">
        <v>65.42</v>
      </c>
      <c r="F89" s="15">
        <f t="shared" si="25"/>
        <v>1151.3920000000001</v>
      </c>
      <c r="G89" s="15">
        <v>0</v>
      </c>
      <c r="H89" s="15">
        <f t="shared" si="21"/>
        <v>0</v>
      </c>
      <c r="I89" s="16">
        <f t="shared" si="22"/>
        <v>1151.3920000000001</v>
      </c>
      <c r="J89" s="8"/>
    </row>
    <row r="90" spans="1:10" s="47" customFormat="1" ht="21" customHeight="1">
      <c r="A90" s="57"/>
      <c r="B90" s="14" t="s">
        <v>105</v>
      </c>
      <c r="C90" s="15">
        <v>5.2</v>
      </c>
      <c r="D90" s="23" t="s">
        <v>102</v>
      </c>
      <c r="E90" s="15">
        <v>49.07</v>
      </c>
      <c r="F90" s="15">
        <f t="shared" si="25"/>
        <v>255.16400000000002</v>
      </c>
      <c r="G90" s="15">
        <v>0</v>
      </c>
      <c r="H90" s="15">
        <f t="shared" si="21"/>
        <v>0</v>
      </c>
      <c r="I90" s="16">
        <f t="shared" si="22"/>
        <v>255.16400000000002</v>
      </c>
      <c r="J90" s="8"/>
    </row>
    <row r="91" spans="1:10" s="47" customFormat="1" ht="21" customHeight="1">
      <c r="A91" s="13"/>
      <c r="B91" s="113" t="s">
        <v>99</v>
      </c>
      <c r="C91" s="76"/>
      <c r="D91" s="75"/>
      <c r="E91" s="76"/>
      <c r="F91" s="76"/>
      <c r="G91" s="76"/>
      <c r="H91" s="76"/>
      <c r="I91" s="29"/>
      <c r="J91" s="82"/>
    </row>
    <row r="92" spans="1:10" s="47" customFormat="1" ht="21" customHeight="1">
      <c r="A92" s="57"/>
      <c r="B92" s="14" t="s">
        <v>701</v>
      </c>
      <c r="C92" s="15">
        <v>90</v>
      </c>
      <c r="D92" s="23" t="s">
        <v>102</v>
      </c>
      <c r="E92" s="15">
        <v>22.52</v>
      </c>
      <c r="F92" s="15">
        <f t="shared" ref="F92:F98" si="26">C92*E92</f>
        <v>2026.8</v>
      </c>
      <c r="G92" s="15">
        <v>4.0999999999999996</v>
      </c>
      <c r="H92" s="15">
        <f>C92*G92</f>
        <v>368.99999999999994</v>
      </c>
      <c r="I92" s="16">
        <f>F92+H92</f>
        <v>2395.7999999999997</v>
      </c>
      <c r="J92" s="8"/>
    </row>
    <row r="93" spans="1:10" s="47" customFormat="1" ht="21" customHeight="1">
      <c r="A93" s="57"/>
      <c r="B93" s="14" t="s">
        <v>702</v>
      </c>
      <c r="C93" s="15">
        <v>243</v>
      </c>
      <c r="D93" s="23" t="s">
        <v>102</v>
      </c>
      <c r="E93" s="15">
        <v>21.44</v>
      </c>
      <c r="F93" s="15">
        <f t="shared" si="26"/>
        <v>5209.92</v>
      </c>
      <c r="G93" s="15">
        <v>4.0999999999999996</v>
      </c>
      <c r="H93" s="15">
        <f t="shared" ref="H93:H98" si="27">C93*G93</f>
        <v>996.3</v>
      </c>
      <c r="I93" s="16">
        <f t="shared" ref="I93:I98" si="28">F93+H93</f>
        <v>6206.22</v>
      </c>
      <c r="J93" s="8"/>
    </row>
    <row r="94" spans="1:10" s="47" customFormat="1" ht="21" customHeight="1">
      <c r="A94" s="57"/>
      <c r="B94" s="14" t="s">
        <v>538</v>
      </c>
      <c r="C94" s="15">
        <v>0</v>
      </c>
      <c r="D94" s="23" t="s">
        <v>102</v>
      </c>
      <c r="E94" s="15">
        <v>21.36</v>
      </c>
      <c r="F94" s="15">
        <f t="shared" si="26"/>
        <v>0</v>
      </c>
      <c r="G94" s="15">
        <v>3.3</v>
      </c>
      <c r="H94" s="15">
        <f t="shared" si="27"/>
        <v>0</v>
      </c>
      <c r="I94" s="16">
        <f t="shared" si="28"/>
        <v>0</v>
      </c>
      <c r="J94" s="8"/>
    </row>
    <row r="95" spans="1:10" s="47" customFormat="1" ht="21" customHeight="1">
      <c r="A95" s="57"/>
      <c r="B95" s="14" t="s">
        <v>539</v>
      </c>
      <c r="C95" s="15">
        <v>0</v>
      </c>
      <c r="D95" s="23" t="s">
        <v>102</v>
      </c>
      <c r="E95" s="15">
        <v>21.44</v>
      </c>
      <c r="F95" s="15">
        <f t="shared" si="26"/>
        <v>0</v>
      </c>
      <c r="G95" s="15">
        <v>3.3</v>
      </c>
      <c r="H95" s="15">
        <f t="shared" si="27"/>
        <v>0</v>
      </c>
      <c r="I95" s="16">
        <f t="shared" si="28"/>
        <v>0</v>
      </c>
      <c r="J95" s="8"/>
    </row>
    <row r="96" spans="1:10" s="47" customFormat="1" ht="21" customHeight="1">
      <c r="A96" s="57"/>
      <c r="B96" s="14" t="s">
        <v>703</v>
      </c>
      <c r="C96" s="15">
        <v>0</v>
      </c>
      <c r="D96" s="23" t="s">
        <v>86</v>
      </c>
      <c r="E96" s="15">
        <v>10</v>
      </c>
      <c r="F96" s="15">
        <f t="shared" si="26"/>
        <v>0</v>
      </c>
      <c r="G96" s="15">
        <v>10</v>
      </c>
      <c r="H96" s="15">
        <f t="shared" si="27"/>
        <v>0</v>
      </c>
      <c r="I96" s="16">
        <f t="shared" si="28"/>
        <v>0</v>
      </c>
      <c r="J96" s="8"/>
    </row>
    <row r="97" spans="1:11" s="47" customFormat="1" ht="21" customHeight="1">
      <c r="A97" s="57"/>
      <c r="B97" s="14" t="s">
        <v>704</v>
      </c>
      <c r="C97" s="15">
        <v>0</v>
      </c>
      <c r="D97" s="23" t="s">
        <v>90</v>
      </c>
      <c r="E97" s="15">
        <v>170</v>
      </c>
      <c r="F97" s="15">
        <f t="shared" si="26"/>
        <v>0</v>
      </c>
      <c r="G97" s="15">
        <v>50</v>
      </c>
      <c r="H97" s="15">
        <f t="shared" si="27"/>
        <v>0</v>
      </c>
      <c r="I97" s="16">
        <f t="shared" si="28"/>
        <v>0</v>
      </c>
      <c r="J97" s="8"/>
    </row>
    <row r="98" spans="1:11" ht="21" customHeight="1">
      <c r="A98" s="57"/>
      <c r="B98" s="14" t="s">
        <v>705</v>
      </c>
      <c r="C98" s="15">
        <v>0</v>
      </c>
      <c r="D98" s="23" t="s">
        <v>90</v>
      </c>
      <c r="E98" s="15">
        <v>380</v>
      </c>
      <c r="F98" s="15">
        <f t="shared" si="26"/>
        <v>0</v>
      </c>
      <c r="G98" s="15">
        <v>114</v>
      </c>
      <c r="H98" s="15">
        <f t="shared" si="27"/>
        <v>0</v>
      </c>
      <c r="I98" s="16">
        <f t="shared" si="28"/>
        <v>0</v>
      </c>
      <c r="J98" s="8"/>
    </row>
    <row r="99" spans="1:11" ht="21" customHeight="1" thickBot="1">
      <c r="A99" s="13"/>
      <c r="B99" s="255" t="s">
        <v>120</v>
      </c>
      <c r="C99" s="76"/>
      <c r="D99" s="75"/>
      <c r="E99" s="76"/>
      <c r="F99" s="76"/>
      <c r="G99" s="76"/>
      <c r="H99" s="76"/>
      <c r="I99" s="61">
        <f>SUM(I79:I98)</f>
        <v>46951.635999999999</v>
      </c>
      <c r="J99" s="82"/>
    </row>
    <row r="100" spans="1:11" ht="21" customHeight="1">
      <c r="A100" s="13"/>
      <c r="B100" s="411" t="s">
        <v>706</v>
      </c>
      <c r="C100" s="76"/>
      <c r="D100" s="75"/>
      <c r="E100" s="76"/>
      <c r="F100" s="76"/>
      <c r="G100" s="76"/>
      <c r="H100" s="76"/>
      <c r="I100" s="29"/>
      <c r="J100" s="82"/>
    </row>
    <row r="101" spans="1:11" ht="21" customHeight="1">
      <c r="A101" s="57"/>
      <c r="B101" s="14" t="s">
        <v>707</v>
      </c>
      <c r="C101" s="15">
        <v>201.5</v>
      </c>
      <c r="D101" s="23" t="s">
        <v>90</v>
      </c>
      <c r="E101" s="15">
        <v>186.66</v>
      </c>
      <c r="F101" s="15">
        <f t="shared" ref="F101:F112" si="29">C101*E101</f>
        <v>37611.99</v>
      </c>
      <c r="G101" s="15">
        <v>105</v>
      </c>
      <c r="H101" s="15">
        <f t="shared" ref="H101:H112" si="30">C101*G101</f>
        <v>21157.5</v>
      </c>
      <c r="I101" s="16">
        <f t="shared" ref="I101:I112" si="31">F101+H101</f>
        <v>58769.49</v>
      </c>
      <c r="J101" s="8"/>
    </row>
    <row r="102" spans="1:11" ht="21" customHeight="1">
      <c r="A102" s="13"/>
      <c r="B102" s="113" t="s">
        <v>708</v>
      </c>
      <c r="C102" s="76">
        <v>4.5</v>
      </c>
      <c r="D102" s="75" t="s">
        <v>157</v>
      </c>
      <c r="E102" s="76">
        <v>1000</v>
      </c>
      <c r="F102" s="76">
        <f t="shared" si="29"/>
        <v>4500</v>
      </c>
      <c r="G102" s="76">
        <v>250</v>
      </c>
      <c r="H102" s="76">
        <f t="shared" si="30"/>
        <v>1125</v>
      </c>
      <c r="I102" s="29">
        <f t="shared" si="31"/>
        <v>5625</v>
      </c>
      <c r="J102" s="82"/>
    </row>
    <row r="103" spans="1:11" s="47" customFormat="1" ht="21" customHeight="1">
      <c r="A103" s="13"/>
      <c r="B103" s="113" t="s">
        <v>709</v>
      </c>
      <c r="C103" s="76">
        <v>0</v>
      </c>
      <c r="D103" s="75" t="s">
        <v>157</v>
      </c>
      <c r="E103" s="76">
        <v>2200</v>
      </c>
      <c r="F103" s="76">
        <f t="shared" si="29"/>
        <v>0</v>
      </c>
      <c r="G103" s="76">
        <v>250</v>
      </c>
      <c r="H103" s="76">
        <f t="shared" si="30"/>
        <v>0</v>
      </c>
      <c r="I103" s="29">
        <f t="shared" si="31"/>
        <v>0</v>
      </c>
      <c r="J103" s="82"/>
    </row>
    <row r="104" spans="1:11" s="47" customFormat="1" ht="21" customHeight="1">
      <c r="A104" s="8"/>
      <c r="B104" s="14" t="s">
        <v>710</v>
      </c>
      <c r="C104" s="15">
        <v>0</v>
      </c>
      <c r="D104" s="23" t="s">
        <v>157</v>
      </c>
      <c r="E104" s="15">
        <v>1050</v>
      </c>
      <c r="F104" s="15">
        <f>C104*E104</f>
        <v>0</v>
      </c>
      <c r="G104" s="15">
        <v>450</v>
      </c>
      <c r="H104" s="15">
        <f>C104*G104</f>
        <v>0</v>
      </c>
      <c r="I104" s="16">
        <f>F104+H104</f>
        <v>0</v>
      </c>
      <c r="J104" s="8"/>
    </row>
    <row r="105" spans="1:11" ht="21" customHeight="1">
      <c r="A105" s="82"/>
      <c r="B105" s="14" t="s">
        <v>711</v>
      </c>
      <c r="C105" s="6">
        <v>201.5</v>
      </c>
      <c r="D105" s="7" t="s">
        <v>90</v>
      </c>
      <c r="E105" s="6">
        <v>0</v>
      </c>
      <c r="F105" s="6">
        <f>C105*E105</f>
        <v>0</v>
      </c>
      <c r="G105" s="6">
        <v>40</v>
      </c>
      <c r="H105" s="6">
        <f>C105*G105</f>
        <v>8060</v>
      </c>
      <c r="I105" s="37">
        <f>F105+H105</f>
        <v>8060</v>
      </c>
      <c r="J105" s="82"/>
    </row>
    <row r="106" spans="1:11" ht="21" customHeight="1">
      <c r="A106" s="13"/>
      <c r="B106" s="113" t="s">
        <v>712</v>
      </c>
      <c r="C106" s="76">
        <v>345</v>
      </c>
      <c r="D106" s="75" t="s">
        <v>90</v>
      </c>
      <c r="E106" s="76">
        <v>85.36</v>
      </c>
      <c r="F106" s="76">
        <f t="shared" si="29"/>
        <v>29449.200000000001</v>
      </c>
      <c r="G106" s="76">
        <v>100</v>
      </c>
      <c r="H106" s="76">
        <f t="shared" si="30"/>
        <v>34500</v>
      </c>
      <c r="I106" s="29">
        <f t="shared" si="31"/>
        <v>63949.2</v>
      </c>
      <c r="J106" s="82"/>
    </row>
    <row r="107" spans="1:11" s="47" customFormat="1" ht="21" customHeight="1">
      <c r="A107" s="57"/>
      <c r="B107" s="14" t="s">
        <v>713</v>
      </c>
      <c r="C107" s="15">
        <v>896</v>
      </c>
      <c r="D107" s="23" t="s">
        <v>90</v>
      </c>
      <c r="E107" s="15">
        <v>55</v>
      </c>
      <c r="F107" s="15">
        <f t="shared" si="29"/>
        <v>49280</v>
      </c>
      <c r="G107" s="15">
        <v>34</v>
      </c>
      <c r="H107" s="15">
        <f t="shared" si="30"/>
        <v>30464</v>
      </c>
      <c r="I107" s="16">
        <f t="shared" si="31"/>
        <v>79744</v>
      </c>
      <c r="J107" s="8"/>
      <c r="K107" s="250"/>
    </row>
    <row r="108" spans="1:11" s="47" customFormat="1" ht="21" customHeight="1">
      <c r="A108" s="57"/>
      <c r="B108" s="14" t="s">
        <v>714</v>
      </c>
      <c r="C108" s="15">
        <v>1</v>
      </c>
      <c r="D108" s="23" t="s">
        <v>125</v>
      </c>
      <c r="E108" s="15">
        <v>8450</v>
      </c>
      <c r="F108" s="15">
        <f t="shared" si="29"/>
        <v>8450</v>
      </c>
      <c r="G108" s="15">
        <v>0</v>
      </c>
      <c r="H108" s="15">
        <f t="shared" si="30"/>
        <v>0</v>
      </c>
      <c r="I108" s="16">
        <f t="shared" si="31"/>
        <v>8450</v>
      </c>
      <c r="J108" s="8"/>
      <c r="K108" s="250"/>
    </row>
    <row r="109" spans="1:11" s="47" customFormat="1" ht="21" customHeight="1">
      <c r="A109" s="57"/>
      <c r="B109" s="14" t="s">
        <v>715</v>
      </c>
      <c r="C109" s="15">
        <v>0</v>
      </c>
      <c r="D109" s="23" t="s">
        <v>125</v>
      </c>
      <c r="E109" s="15">
        <v>1833</v>
      </c>
      <c r="F109" s="15">
        <f t="shared" si="29"/>
        <v>0</v>
      </c>
      <c r="G109" s="15">
        <v>0</v>
      </c>
      <c r="H109" s="15">
        <f t="shared" si="30"/>
        <v>0</v>
      </c>
      <c r="I109" s="16">
        <f t="shared" si="31"/>
        <v>0</v>
      </c>
      <c r="J109" s="8"/>
      <c r="K109" s="250"/>
    </row>
    <row r="110" spans="1:11" s="47" customFormat="1" ht="21" customHeight="1">
      <c r="A110" s="57"/>
      <c r="B110" s="14" t="s">
        <v>716</v>
      </c>
      <c r="C110" s="15">
        <v>1</v>
      </c>
      <c r="D110" s="23" t="s">
        <v>125</v>
      </c>
      <c r="E110" s="15">
        <v>1466</v>
      </c>
      <c r="F110" s="15">
        <f t="shared" si="29"/>
        <v>1466</v>
      </c>
      <c r="G110" s="15">
        <v>0</v>
      </c>
      <c r="H110" s="15">
        <f t="shared" si="30"/>
        <v>0</v>
      </c>
      <c r="I110" s="16">
        <f t="shared" si="31"/>
        <v>1466</v>
      </c>
      <c r="J110" s="8"/>
      <c r="K110" s="250"/>
    </row>
    <row r="111" spans="1:11" s="47" customFormat="1" ht="21" customHeight="1">
      <c r="A111" s="57"/>
      <c r="B111" s="14" t="s">
        <v>717</v>
      </c>
      <c r="C111" s="15">
        <v>0</v>
      </c>
      <c r="D111" s="23" t="s">
        <v>125</v>
      </c>
      <c r="E111" s="15">
        <v>4200</v>
      </c>
      <c r="F111" s="15">
        <f t="shared" si="29"/>
        <v>0</v>
      </c>
      <c r="G111" s="15">
        <v>0</v>
      </c>
      <c r="H111" s="15">
        <f t="shared" si="30"/>
        <v>0</v>
      </c>
      <c r="I111" s="16">
        <f t="shared" si="31"/>
        <v>0</v>
      </c>
      <c r="J111" s="8"/>
      <c r="K111" s="250"/>
    </row>
    <row r="112" spans="1:11" ht="21" customHeight="1">
      <c r="A112" s="57"/>
      <c r="B112" s="14" t="s">
        <v>718</v>
      </c>
      <c r="C112" s="15">
        <v>2</v>
      </c>
      <c r="D112" s="23" t="s">
        <v>125</v>
      </c>
      <c r="E112" s="15">
        <v>1800</v>
      </c>
      <c r="F112" s="15">
        <f t="shared" si="29"/>
        <v>3600</v>
      </c>
      <c r="G112" s="15">
        <v>0</v>
      </c>
      <c r="H112" s="15">
        <f t="shared" si="30"/>
        <v>0</v>
      </c>
      <c r="I112" s="16">
        <f t="shared" si="31"/>
        <v>3600</v>
      </c>
      <c r="J112" s="8"/>
    </row>
    <row r="113" spans="1:10" ht="21" customHeight="1" thickBot="1">
      <c r="A113" s="13"/>
      <c r="B113" s="255" t="s">
        <v>719</v>
      </c>
      <c r="C113" s="76"/>
      <c r="D113" s="75"/>
      <c r="E113" s="76"/>
      <c r="F113" s="76"/>
      <c r="G113" s="76"/>
      <c r="H113" s="76"/>
      <c r="I113" s="61">
        <f>SUM(I101:I112)</f>
        <v>229663.69</v>
      </c>
      <c r="J113" s="82"/>
    </row>
    <row r="114" spans="1:10" ht="21" customHeight="1" thickBot="1">
      <c r="A114" s="13"/>
      <c r="B114" s="255" t="s">
        <v>720</v>
      </c>
      <c r="C114" s="76"/>
      <c r="D114" s="75"/>
      <c r="E114" s="76"/>
      <c r="F114" s="76"/>
      <c r="G114" s="76"/>
      <c r="H114" s="76"/>
      <c r="I114" s="328">
        <f>I99+I113</f>
        <v>276615.326</v>
      </c>
      <c r="J114" s="82"/>
    </row>
    <row r="115" spans="1:10" ht="21" customHeight="1">
      <c r="A115" s="273">
        <v>2.2000000000000002</v>
      </c>
      <c r="B115" s="249" t="s">
        <v>669</v>
      </c>
      <c r="C115" s="76"/>
      <c r="D115" s="75"/>
      <c r="E115" s="76"/>
      <c r="F115" s="76"/>
      <c r="G115" s="76"/>
      <c r="H115" s="76"/>
      <c r="I115" s="29"/>
      <c r="J115" s="82"/>
    </row>
    <row r="116" spans="1:10" s="47" customFormat="1" ht="21" customHeight="1">
      <c r="A116" s="57"/>
      <c r="B116" s="437" t="s">
        <v>721</v>
      </c>
      <c r="C116" s="15"/>
      <c r="D116" s="23"/>
      <c r="E116" s="15"/>
      <c r="F116" s="15"/>
      <c r="G116" s="15"/>
      <c r="H116" s="15"/>
      <c r="I116" s="16"/>
      <c r="J116" s="8"/>
    </row>
    <row r="117" spans="1:10" s="47" customFormat="1" ht="21" customHeight="1">
      <c r="A117" s="57"/>
      <c r="B117" s="14" t="s">
        <v>722</v>
      </c>
      <c r="C117" s="15">
        <v>203</v>
      </c>
      <c r="D117" s="23" t="s">
        <v>88</v>
      </c>
      <c r="E117" s="76">
        <v>436.45</v>
      </c>
      <c r="F117" s="15">
        <f t="shared" ref="F117" si="32">C117*E117</f>
        <v>88599.349999999991</v>
      </c>
      <c r="G117" s="15">
        <v>194</v>
      </c>
      <c r="H117" s="15">
        <f t="shared" ref="H117" si="33">C117*G117</f>
        <v>39382</v>
      </c>
      <c r="I117" s="16">
        <f t="shared" ref="I117" si="34">F117+H117</f>
        <v>127981.34999999999</v>
      </c>
      <c r="J117" s="8"/>
    </row>
    <row r="118" spans="1:10" s="47" customFormat="1" ht="21" customHeight="1">
      <c r="A118" s="13"/>
      <c r="B118" s="113" t="s">
        <v>620</v>
      </c>
      <c r="C118" s="76">
        <v>170.6</v>
      </c>
      <c r="D118" s="75" t="s">
        <v>88</v>
      </c>
      <c r="E118" s="76">
        <v>1898.6</v>
      </c>
      <c r="F118" s="76">
        <f>C118*E118</f>
        <v>323901.15999999997</v>
      </c>
      <c r="G118" s="76">
        <v>391</v>
      </c>
      <c r="H118" s="76">
        <f t="shared" ref="H118" si="35">C118*G118</f>
        <v>66704.599999999991</v>
      </c>
      <c r="I118" s="29">
        <f t="shared" ref="I118" si="36">F118+H118</f>
        <v>390605.75999999995</v>
      </c>
      <c r="J118" s="82"/>
    </row>
    <row r="119" spans="1:10" s="47" customFormat="1" ht="21" customHeight="1">
      <c r="A119" s="57"/>
      <c r="B119" s="14" t="s">
        <v>98</v>
      </c>
      <c r="C119" s="15">
        <v>22</v>
      </c>
      <c r="D119" s="23" t="s">
        <v>90</v>
      </c>
      <c r="E119" s="15">
        <v>320</v>
      </c>
      <c r="F119" s="15">
        <f>C119*E119</f>
        <v>7040</v>
      </c>
      <c r="G119" s="15">
        <v>133</v>
      </c>
      <c r="H119" s="15">
        <f>C119*G119</f>
        <v>2926</v>
      </c>
      <c r="I119" s="16">
        <f>F119+H119</f>
        <v>9966</v>
      </c>
      <c r="J119" s="8"/>
    </row>
    <row r="120" spans="1:10" s="47" customFormat="1" ht="21" customHeight="1">
      <c r="A120" s="57"/>
      <c r="B120" s="14" t="s">
        <v>99</v>
      </c>
      <c r="C120" s="15"/>
      <c r="D120" s="23"/>
      <c r="E120" s="15"/>
      <c r="F120" s="15"/>
      <c r="G120" s="15"/>
      <c r="H120" s="15"/>
      <c r="I120" s="16"/>
      <c r="J120" s="8"/>
    </row>
    <row r="121" spans="1:10" s="47" customFormat="1" ht="21" customHeight="1">
      <c r="A121" s="13"/>
      <c r="B121" s="113" t="s">
        <v>702</v>
      </c>
      <c r="C121" s="76">
        <v>0</v>
      </c>
      <c r="D121" s="75" t="s">
        <v>102</v>
      </c>
      <c r="E121" s="76">
        <v>21.44</v>
      </c>
      <c r="F121" s="76">
        <f t="shared" ref="F121" si="37">C121*E121</f>
        <v>0</v>
      </c>
      <c r="G121" s="76">
        <v>4.0999999999999996</v>
      </c>
      <c r="H121" s="76">
        <f t="shared" ref="H121" si="38">C121*G121</f>
        <v>0</v>
      </c>
      <c r="I121" s="29">
        <f t="shared" ref="I121" si="39">F121+H121</f>
        <v>0</v>
      </c>
      <c r="J121" s="82"/>
    </row>
    <row r="122" spans="1:10" s="47" customFormat="1" ht="21" customHeight="1">
      <c r="A122" s="13"/>
      <c r="B122" s="113" t="s">
        <v>723</v>
      </c>
      <c r="C122" s="76">
        <v>1137</v>
      </c>
      <c r="D122" s="75" t="s">
        <v>90</v>
      </c>
      <c r="E122" s="76">
        <v>70</v>
      </c>
      <c r="F122" s="76">
        <f t="shared" ref="F122" si="40">C122*E122</f>
        <v>79590</v>
      </c>
      <c r="G122" s="76">
        <v>5</v>
      </c>
      <c r="H122" s="76">
        <f t="shared" ref="H122" si="41">C122*G122</f>
        <v>5685</v>
      </c>
      <c r="I122" s="29">
        <f t="shared" ref="I122" si="42">F122+H122</f>
        <v>85275</v>
      </c>
      <c r="J122" s="82"/>
    </row>
    <row r="123" spans="1:10" s="47" customFormat="1" ht="21" customHeight="1">
      <c r="A123" s="57"/>
      <c r="B123" s="14" t="s">
        <v>106</v>
      </c>
      <c r="C123" s="15">
        <v>6.6</v>
      </c>
      <c r="D123" s="23" t="s">
        <v>102</v>
      </c>
      <c r="E123" s="15">
        <v>65.42</v>
      </c>
      <c r="F123" s="15">
        <f>C123*E123</f>
        <v>431.77199999999999</v>
      </c>
      <c r="G123" s="15">
        <v>0</v>
      </c>
      <c r="H123" s="15">
        <f>C123*G123</f>
        <v>0</v>
      </c>
      <c r="I123" s="16">
        <f>F123+H123</f>
        <v>431.77199999999999</v>
      </c>
      <c r="J123" s="8"/>
    </row>
    <row r="124" spans="1:10" s="47" customFormat="1" ht="21" customHeight="1">
      <c r="A124" s="13"/>
      <c r="B124" s="113" t="s">
        <v>724</v>
      </c>
      <c r="C124" s="76">
        <v>231</v>
      </c>
      <c r="D124" s="75" t="s">
        <v>90</v>
      </c>
      <c r="E124" s="76">
        <v>450</v>
      </c>
      <c r="F124" s="76">
        <f>C124*E124</f>
        <v>103950</v>
      </c>
      <c r="G124" s="76">
        <v>65</v>
      </c>
      <c r="H124" s="76">
        <f>C124*G124</f>
        <v>15015</v>
      </c>
      <c r="I124" s="29">
        <f>F124+H124</f>
        <v>118965</v>
      </c>
      <c r="J124" s="82"/>
    </row>
    <row r="125" spans="1:10" s="47" customFormat="1" ht="21" customHeight="1">
      <c r="A125" s="57"/>
      <c r="B125" s="14" t="s">
        <v>725</v>
      </c>
      <c r="C125" s="15">
        <v>12.13</v>
      </c>
      <c r="D125" s="23" t="s">
        <v>88</v>
      </c>
      <c r="E125" s="15">
        <v>1389.67</v>
      </c>
      <c r="F125" s="15">
        <f t="shared" ref="F125" si="43">C125*E125</f>
        <v>16856.697100000001</v>
      </c>
      <c r="G125" s="15">
        <v>398</v>
      </c>
      <c r="H125" s="15">
        <f t="shared" ref="H125" si="44">C125*G125</f>
        <v>4827.7400000000007</v>
      </c>
      <c r="I125" s="16">
        <f t="shared" ref="I125" si="45">F125+H125</f>
        <v>21684.437100000003</v>
      </c>
      <c r="J125" s="8"/>
    </row>
    <row r="126" spans="1:10" s="47" customFormat="1" ht="21" customHeight="1">
      <c r="A126" s="13"/>
      <c r="B126" s="113" t="s">
        <v>95</v>
      </c>
      <c r="C126" s="76">
        <v>57</v>
      </c>
      <c r="D126" s="75" t="s">
        <v>88</v>
      </c>
      <c r="E126" s="76">
        <v>560.75</v>
      </c>
      <c r="F126" s="76">
        <f>C126*E126</f>
        <v>31962.75</v>
      </c>
      <c r="G126" s="76">
        <v>91</v>
      </c>
      <c r="H126" s="76">
        <f>C126*G126</f>
        <v>5187</v>
      </c>
      <c r="I126" s="29">
        <f>F126+H126</f>
        <v>37149.75</v>
      </c>
      <c r="J126" s="82"/>
    </row>
    <row r="127" spans="1:10" s="47" customFormat="1" ht="21" customHeight="1">
      <c r="A127" s="13"/>
      <c r="B127" s="113" t="s">
        <v>726</v>
      </c>
      <c r="C127" s="76">
        <v>166</v>
      </c>
      <c r="D127" s="75" t="s">
        <v>157</v>
      </c>
      <c r="E127" s="76">
        <v>245</v>
      </c>
      <c r="F127" s="76">
        <f>C127*E127</f>
        <v>40670</v>
      </c>
      <c r="G127" s="76">
        <v>50</v>
      </c>
      <c r="H127" s="76">
        <f>C127*G127</f>
        <v>8300</v>
      </c>
      <c r="I127" s="29">
        <f>F127+H127</f>
        <v>48970</v>
      </c>
      <c r="J127" s="82"/>
    </row>
    <row r="128" spans="1:10" s="47" customFormat="1" ht="21" customHeight="1">
      <c r="A128" s="13"/>
      <c r="B128" s="284" t="s">
        <v>727</v>
      </c>
      <c r="C128" s="177">
        <v>30</v>
      </c>
      <c r="D128" s="75" t="s">
        <v>157</v>
      </c>
      <c r="E128" s="76">
        <v>175</v>
      </c>
      <c r="F128" s="76">
        <f>C128*E128</f>
        <v>5250</v>
      </c>
      <c r="G128" s="76">
        <v>50</v>
      </c>
      <c r="H128" s="76">
        <f>C128*G128</f>
        <v>1500</v>
      </c>
      <c r="I128" s="29">
        <f>F128+H128</f>
        <v>6750</v>
      </c>
      <c r="J128" s="82"/>
    </row>
    <row r="129" spans="1:10" s="47" customFormat="1" ht="21" customHeight="1">
      <c r="A129" s="13"/>
      <c r="B129" s="284" t="s">
        <v>728</v>
      </c>
      <c r="C129" s="177">
        <v>2</v>
      </c>
      <c r="D129" s="75" t="s">
        <v>125</v>
      </c>
      <c r="E129" s="76">
        <v>36</v>
      </c>
      <c r="F129" s="76">
        <f>C129*E129</f>
        <v>72</v>
      </c>
      <c r="G129" s="76">
        <v>15</v>
      </c>
      <c r="H129" s="76">
        <f>C129*G129</f>
        <v>30</v>
      </c>
      <c r="I129" s="29">
        <f>F129+H129</f>
        <v>102</v>
      </c>
      <c r="J129" s="82"/>
    </row>
    <row r="130" spans="1:10" s="47" customFormat="1" ht="21" customHeight="1">
      <c r="A130" s="57"/>
      <c r="B130" s="14" t="s">
        <v>729</v>
      </c>
      <c r="C130" s="15">
        <v>165</v>
      </c>
      <c r="D130" s="23" t="s">
        <v>157</v>
      </c>
      <c r="E130" s="15">
        <v>182</v>
      </c>
      <c r="F130" s="15">
        <f t="shared" ref="F130:F137" si="46">C130*E130</f>
        <v>30030</v>
      </c>
      <c r="G130" s="15">
        <v>50</v>
      </c>
      <c r="H130" s="15">
        <f t="shared" ref="H130:H137" si="47">C130*G130</f>
        <v>8250</v>
      </c>
      <c r="I130" s="16">
        <f t="shared" ref="I130:I137" si="48">F130+H130</f>
        <v>38280</v>
      </c>
      <c r="J130" s="8"/>
    </row>
    <row r="131" spans="1:10" s="47" customFormat="1" ht="21" customHeight="1">
      <c r="A131" s="57"/>
      <c r="B131" s="14" t="s">
        <v>730</v>
      </c>
      <c r="C131" s="15">
        <v>89</v>
      </c>
      <c r="D131" s="23" t="s">
        <v>157</v>
      </c>
      <c r="E131" s="15">
        <v>85</v>
      </c>
      <c r="F131" s="15">
        <f t="shared" si="46"/>
        <v>7565</v>
      </c>
      <c r="G131" s="15">
        <v>50</v>
      </c>
      <c r="H131" s="15">
        <f t="shared" si="47"/>
        <v>4450</v>
      </c>
      <c r="I131" s="16">
        <f t="shared" si="48"/>
        <v>12015</v>
      </c>
      <c r="J131" s="8"/>
    </row>
    <row r="132" spans="1:10" s="47" customFormat="1" ht="21" customHeight="1">
      <c r="A132" s="57"/>
      <c r="B132" s="14" t="s">
        <v>731</v>
      </c>
      <c r="C132" s="15">
        <v>18</v>
      </c>
      <c r="D132" s="23" t="s">
        <v>157</v>
      </c>
      <c r="E132" s="15">
        <v>207</v>
      </c>
      <c r="F132" s="15">
        <f t="shared" si="46"/>
        <v>3726</v>
      </c>
      <c r="G132" s="15">
        <v>50</v>
      </c>
      <c r="H132" s="15">
        <f t="shared" si="47"/>
        <v>900</v>
      </c>
      <c r="I132" s="16">
        <f t="shared" si="48"/>
        <v>4626</v>
      </c>
      <c r="J132" s="8"/>
    </row>
    <row r="133" spans="1:10" s="47" customFormat="1" ht="21" customHeight="1">
      <c r="A133" s="57"/>
      <c r="B133" s="14" t="s">
        <v>732</v>
      </c>
      <c r="C133" s="15">
        <v>29</v>
      </c>
      <c r="D133" s="23" t="s">
        <v>125</v>
      </c>
      <c r="E133" s="15">
        <v>200</v>
      </c>
      <c r="F133" s="15">
        <f>C133*E133</f>
        <v>5800</v>
      </c>
      <c r="G133" s="15">
        <v>50</v>
      </c>
      <c r="H133" s="15">
        <f>C133*G133</f>
        <v>1450</v>
      </c>
      <c r="I133" s="16">
        <f>F133+H133</f>
        <v>7250</v>
      </c>
      <c r="J133" s="8"/>
    </row>
    <row r="134" spans="1:10" s="47" customFormat="1" ht="21" customHeight="1">
      <c r="A134" s="57"/>
      <c r="B134" s="14" t="s">
        <v>733</v>
      </c>
      <c r="C134" s="15">
        <v>296</v>
      </c>
      <c r="D134" s="23" t="s">
        <v>157</v>
      </c>
      <c r="E134" s="15">
        <v>40</v>
      </c>
      <c r="F134" s="15">
        <f t="shared" si="46"/>
        <v>11840</v>
      </c>
      <c r="G134" s="15">
        <v>0</v>
      </c>
      <c r="H134" s="15">
        <f t="shared" si="47"/>
        <v>0</v>
      </c>
      <c r="I134" s="16">
        <f t="shared" si="48"/>
        <v>11840</v>
      </c>
      <c r="J134" s="8"/>
    </row>
    <row r="135" spans="1:10" s="283" customFormat="1" ht="21" customHeight="1">
      <c r="A135" s="57"/>
      <c r="B135" s="14" t="s">
        <v>118</v>
      </c>
      <c r="C135" s="15">
        <v>61</v>
      </c>
      <c r="D135" s="23" t="s">
        <v>90</v>
      </c>
      <c r="E135" s="15">
        <v>0</v>
      </c>
      <c r="F135" s="15">
        <f t="shared" si="46"/>
        <v>0</v>
      </c>
      <c r="G135" s="15">
        <v>5</v>
      </c>
      <c r="H135" s="15">
        <f t="shared" si="47"/>
        <v>305</v>
      </c>
      <c r="I135" s="16">
        <f t="shared" si="48"/>
        <v>305</v>
      </c>
      <c r="J135" s="8"/>
    </row>
    <row r="136" spans="1:10" s="47" customFormat="1" ht="21" customHeight="1">
      <c r="A136" s="420"/>
      <c r="B136" s="416" t="s">
        <v>734</v>
      </c>
      <c r="C136" s="377">
        <v>11.25</v>
      </c>
      <c r="D136" s="376" t="s">
        <v>90</v>
      </c>
      <c r="E136" s="377">
        <v>60</v>
      </c>
      <c r="F136" s="377">
        <f t="shared" si="46"/>
        <v>675</v>
      </c>
      <c r="G136" s="377">
        <v>30</v>
      </c>
      <c r="H136" s="377">
        <f t="shared" si="47"/>
        <v>337.5</v>
      </c>
      <c r="I136" s="378">
        <f t="shared" si="48"/>
        <v>1012.5</v>
      </c>
      <c r="J136" s="379"/>
    </row>
    <row r="137" spans="1:10" s="47" customFormat="1" ht="21" customHeight="1">
      <c r="A137" s="57"/>
      <c r="B137" s="14" t="s">
        <v>735</v>
      </c>
      <c r="C137" s="15">
        <v>1</v>
      </c>
      <c r="D137" s="23" t="s">
        <v>125</v>
      </c>
      <c r="E137" s="15">
        <v>200</v>
      </c>
      <c r="F137" s="15">
        <f t="shared" si="46"/>
        <v>200</v>
      </c>
      <c r="G137" s="15">
        <v>50</v>
      </c>
      <c r="H137" s="15">
        <f t="shared" si="47"/>
        <v>50</v>
      </c>
      <c r="I137" s="16">
        <f t="shared" si="48"/>
        <v>250</v>
      </c>
      <c r="J137" s="8"/>
    </row>
    <row r="138" spans="1:10" s="47" customFormat="1" ht="21" customHeight="1">
      <c r="A138" s="57"/>
      <c r="B138" s="278" t="s">
        <v>736</v>
      </c>
      <c r="C138" s="15">
        <v>2.0699999999999998</v>
      </c>
      <c r="D138" s="23" t="s">
        <v>90</v>
      </c>
      <c r="E138" s="15">
        <v>450</v>
      </c>
      <c r="F138" s="15">
        <f t="shared" ref="F138:F140" si="49">C138*E138</f>
        <v>931.49999999999989</v>
      </c>
      <c r="G138" s="15">
        <v>65</v>
      </c>
      <c r="H138" s="15">
        <f t="shared" ref="H138:H140" si="50">C138*G138</f>
        <v>134.54999999999998</v>
      </c>
      <c r="I138" s="16">
        <f t="shared" ref="I138:I140" si="51">F138+H138</f>
        <v>1066.05</v>
      </c>
      <c r="J138" s="8"/>
    </row>
    <row r="139" spans="1:10" s="283" customFormat="1" ht="21" customHeight="1">
      <c r="A139" s="8"/>
      <c r="B139" s="278" t="s">
        <v>737</v>
      </c>
      <c r="C139" s="15">
        <v>1.26</v>
      </c>
      <c r="D139" s="23" t="s">
        <v>90</v>
      </c>
      <c r="E139" s="15">
        <v>450</v>
      </c>
      <c r="F139" s="15">
        <f t="shared" si="49"/>
        <v>567</v>
      </c>
      <c r="G139" s="15">
        <v>65</v>
      </c>
      <c r="H139" s="15">
        <f t="shared" si="50"/>
        <v>81.900000000000006</v>
      </c>
      <c r="I139" s="16">
        <f t="shared" si="51"/>
        <v>648.9</v>
      </c>
      <c r="J139" s="8"/>
    </row>
    <row r="140" spans="1:10" ht="21" customHeight="1">
      <c r="A140" s="379"/>
      <c r="B140" s="416" t="s">
        <v>738</v>
      </c>
      <c r="C140" s="377">
        <v>0</v>
      </c>
      <c r="D140" s="376" t="s">
        <v>125</v>
      </c>
      <c r="E140" s="377">
        <v>100</v>
      </c>
      <c r="F140" s="377">
        <f t="shared" si="49"/>
        <v>0</v>
      </c>
      <c r="G140" s="377">
        <v>16</v>
      </c>
      <c r="H140" s="377">
        <f t="shared" si="50"/>
        <v>0</v>
      </c>
      <c r="I140" s="378">
        <f t="shared" si="51"/>
        <v>0</v>
      </c>
      <c r="J140" s="379"/>
    </row>
    <row r="141" spans="1:10" ht="21" customHeight="1" thickBot="1">
      <c r="A141" s="13"/>
      <c r="B141" s="255" t="s">
        <v>739</v>
      </c>
      <c r="C141" s="76"/>
      <c r="D141" s="75"/>
      <c r="E141" s="76"/>
      <c r="F141" s="76"/>
      <c r="G141" s="76"/>
      <c r="H141" s="76"/>
      <c r="I141" s="61">
        <f>SUM(I117:I140)</f>
        <v>925174.51909999992</v>
      </c>
      <c r="J141" s="82"/>
    </row>
    <row r="142" spans="1:10" ht="21" customHeight="1">
      <c r="A142" s="272">
        <v>2.2999999999999998</v>
      </c>
      <c r="B142" s="263" t="s">
        <v>670</v>
      </c>
      <c r="C142" s="15"/>
      <c r="D142" s="23"/>
      <c r="E142" s="15"/>
      <c r="F142" s="15"/>
      <c r="G142" s="15"/>
      <c r="H142" s="15"/>
      <c r="I142" s="16"/>
      <c r="J142" s="8"/>
    </row>
    <row r="143" spans="1:10" s="47" customFormat="1" ht="21" customHeight="1">
      <c r="A143" s="57"/>
      <c r="B143" s="412" t="s">
        <v>597</v>
      </c>
      <c r="C143" s="15"/>
      <c r="D143" s="23"/>
      <c r="E143" s="15"/>
      <c r="F143" s="15"/>
      <c r="G143" s="15"/>
      <c r="H143" s="15"/>
      <c r="I143" s="16"/>
      <c r="J143" s="8"/>
    </row>
    <row r="144" spans="1:10" s="47" customFormat="1" ht="21" customHeight="1">
      <c r="A144" s="13"/>
      <c r="B144" s="113" t="s">
        <v>740</v>
      </c>
      <c r="C144" s="76">
        <v>1</v>
      </c>
      <c r="D144" s="75" t="s">
        <v>125</v>
      </c>
      <c r="E144" s="76">
        <v>6500</v>
      </c>
      <c r="F144" s="76">
        <f t="shared" ref="F144:F163" si="52">C144*E144</f>
        <v>6500</v>
      </c>
      <c r="G144" s="76">
        <v>0</v>
      </c>
      <c r="H144" s="76">
        <f>C144*G144</f>
        <v>0</v>
      </c>
      <c r="I144" s="29">
        <f t="shared" ref="I144:I161" si="53">F144+H144</f>
        <v>6500</v>
      </c>
      <c r="J144" s="82"/>
    </row>
    <row r="145" spans="1:10" s="47" customFormat="1" ht="21" customHeight="1">
      <c r="A145" s="57"/>
      <c r="B145" s="14" t="s">
        <v>741</v>
      </c>
      <c r="C145" s="15">
        <v>186</v>
      </c>
      <c r="D145" s="23" t="s">
        <v>157</v>
      </c>
      <c r="E145" s="15">
        <v>56</v>
      </c>
      <c r="F145" s="15">
        <f t="shared" si="52"/>
        <v>10416</v>
      </c>
      <c r="G145" s="15">
        <v>30</v>
      </c>
      <c r="H145" s="15">
        <f t="shared" ref="H145:H163" si="54">C145*G145</f>
        <v>5580</v>
      </c>
      <c r="I145" s="16">
        <f t="shared" si="53"/>
        <v>15996</v>
      </c>
      <c r="J145" s="8"/>
    </row>
    <row r="146" spans="1:10" s="47" customFormat="1" ht="21" customHeight="1">
      <c r="A146" s="13"/>
      <c r="B146" s="113" t="s">
        <v>742</v>
      </c>
      <c r="C146" s="76">
        <v>24</v>
      </c>
      <c r="D146" s="75" t="s">
        <v>157</v>
      </c>
      <c r="E146" s="76">
        <v>146.57</v>
      </c>
      <c r="F146" s="76">
        <f t="shared" si="52"/>
        <v>3517.68</v>
      </c>
      <c r="G146" s="76">
        <v>50</v>
      </c>
      <c r="H146" s="76">
        <f t="shared" si="54"/>
        <v>1200</v>
      </c>
      <c r="I146" s="29">
        <f t="shared" si="53"/>
        <v>4717.68</v>
      </c>
      <c r="J146" s="82"/>
    </row>
    <row r="147" spans="1:10" s="47" customFormat="1" ht="21" customHeight="1">
      <c r="A147" s="57"/>
      <c r="B147" s="14" t="s">
        <v>743</v>
      </c>
      <c r="C147" s="15">
        <v>0</v>
      </c>
      <c r="D147" s="23" t="s">
        <v>157</v>
      </c>
      <c r="E147" s="15">
        <v>84.89</v>
      </c>
      <c r="F147" s="15">
        <f t="shared" ref="F147" si="55">C147*E147</f>
        <v>0</v>
      </c>
      <c r="G147" s="15">
        <v>80</v>
      </c>
      <c r="H147" s="15">
        <f t="shared" ref="H147" si="56">C147*G147</f>
        <v>0</v>
      </c>
      <c r="I147" s="16">
        <f t="shared" ref="I147" si="57">F147+H147</f>
        <v>0</v>
      </c>
      <c r="J147" s="8"/>
    </row>
    <row r="148" spans="1:10" s="47" customFormat="1" ht="21" customHeight="1">
      <c r="A148" s="57"/>
      <c r="B148" s="14" t="s">
        <v>744</v>
      </c>
      <c r="C148" s="15">
        <v>0</v>
      </c>
      <c r="D148" s="23" t="s">
        <v>157</v>
      </c>
      <c r="E148" s="15">
        <v>54.44</v>
      </c>
      <c r="F148" s="15">
        <f t="shared" ref="F148" si="58">C148*E148</f>
        <v>0</v>
      </c>
      <c r="G148" s="15">
        <v>30</v>
      </c>
      <c r="H148" s="15">
        <f t="shared" ref="H148" si="59">C148*G148</f>
        <v>0</v>
      </c>
      <c r="I148" s="16">
        <f t="shared" ref="I148" si="60">F148+H148</f>
        <v>0</v>
      </c>
      <c r="J148" s="8"/>
    </row>
    <row r="149" spans="1:10" s="47" customFormat="1" ht="21" customHeight="1">
      <c r="A149" s="57"/>
      <c r="B149" s="14" t="s">
        <v>745</v>
      </c>
      <c r="C149" s="15">
        <v>6</v>
      </c>
      <c r="D149" s="23" t="s">
        <v>157</v>
      </c>
      <c r="E149" s="15">
        <v>306.08</v>
      </c>
      <c r="F149" s="15">
        <f t="shared" si="52"/>
        <v>1836.48</v>
      </c>
      <c r="G149" s="15">
        <v>110</v>
      </c>
      <c r="H149" s="15">
        <f>C149*G149</f>
        <v>660</v>
      </c>
      <c r="I149" s="16">
        <f>F149+H149</f>
        <v>2496.48</v>
      </c>
      <c r="J149" s="8"/>
    </row>
    <row r="150" spans="1:10" s="47" customFormat="1" ht="21" customHeight="1">
      <c r="A150" s="57"/>
      <c r="B150" s="14" t="s">
        <v>746</v>
      </c>
      <c r="C150" s="15">
        <v>15</v>
      </c>
      <c r="D150" s="23" t="s">
        <v>125</v>
      </c>
      <c r="E150" s="15">
        <v>384</v>
      </c>
      <c r="F150" s="15">
        <f t="shared" ref="F150" si="61">C150*E150</f>
        <v>5760</v>
      </c>
      <c r="G150" s="15">
        <v>200</v>
      </c>
      <c r="H150" s="15">
        <f>C150*G150</f>
        <v>3000</v>
      </c>
      <c r="I150" s="16">
        <f>F150+H150</f>
        <v>8760</v>
      </c>
      <c r="J150" s="8"/>
    </row>
    <row r="151" spans="1:10" s="47" customFormat="1" ht="21" customHeight="1">
      <c r="A151" s="57"/>
      <c r="B151" s="14" t="s">
        <v>747</v>
      </c>
      <c r="C151" s="15">
        <v>0</v>
      </c>
      <c r="D151" s="23" t="s">
        <v>125</v>
      </c>
      <c r="E151" s="15">
        <v>656</v>
      </c>
      <c r="F151" s="15">
        <f t="shared" ref="F151" si="62">C151*E151</f>
        <v>0</v>
      </c>
      <c r="G151" s="15">
        <v>300</v>
      </c>
      <c r="H151" s="15">
        <f>C151*G151</f>
        <v>0</v>
      </c>
      <c r="I151" s="16">
        <f>F151+H151</f>
        <v>0</v>
      </c>
      <c r="J151" s="8"/>
    </row>
    <row r="152" spans="1:10" s="47" customFormat="1" ht="21" customHeight="1">
      <c r="A152" s="57"/>
      <c r="B152" s="14" t="s">
        <v>748</v>
      </c>
      <c r="C152" s="15">
        <v>5</v>
      </c>
      <c r="D152" s="23" t="s">
        <v>125</v>
      </c>
      <c r="E152" s="15">
        <v>536</v>
      </c>
      <c r="F152" s="15">
        <f t="shared" si="52"/>
        <v>2680</v>
      </c>
      <c r="G152" s="15">
        <v>200</v>
      </c>
      <c r="H152" s="15">
        <f t="shared" ref="H152" si="63">C152*G152</f>
        <v>1000</v>
      </c>
      <c r="I152" s="16">
        <f t="shared" ref="I152:I154" si="64">F152+H152</f>
        <v>3680</v>
      </c>
      <c r="J152" s="8"/>
    </row>
    <row r="153" spans="1:10" s="47" customFormat="1" ht="21" customHeight="1">
      <c r="A153" s="57"/>
      <c r="B153" s="14" t="s">
        <v>749</v>
      </c>
      <c r="C153" s="15">
        <v>0</v>
      </c>
      <c r="D153" s="23" t="s">
        <v>125</v>
      </c>
      <c r="E153" s="15">
        <v>1002</v>
      </c>
      <c r="F153" s="15">
        <f t="shared" ref="F153" si="65">C153*E153</f>
        <v>0</v>
      </c>
      <c r="G153" s="15">
        <v>300</v>
      </c>
      <c r="H153" s="15">
        <f t="shared" ref="H153" si="66">C153*G153</f>
        <v>0</v>
      </c>
      <c r="I153" s="16">
        <f t="shared" ref="I153" si="67">F153+H153</f>
        <v>0</v>
      </c>
      <c r="J153" s="8"/>
    </row>
    <row r="154" spans="1:10" s="47" customFormat="1" ht="21" customHeight="1">
      <c r="A154" s="57"/>
      <c r="B154" s="14" t="s">
        <v>750</v>
      </c>
      <c r="C154" s="15">
        <v>4</v>
      </c>
      <c r="D154" s="23" t="s">
        <v>125</v>
      </c>
      <c r="E154" s="15">
        <v>96.3</v>
      </c>
      <c r="F154" s="15">
        <f t="shared" si="52"/>
        <v>385.2</v>
      </c>
      <c r="G154" s="15">
        <v>0</v>
      </c>
      <c r="H154" s="15">
        <f t="shared" si="54"/>
        <v>0</v>
      </c>
      <c r="I154" s="16">
        <f t="shared" si="64"/>
        <v>385.2</v>
      </c>
      <c r="J154" s="8"/>
    </row>
    <row r="155" spans="1:10" s="47" customFormat="1" ht="21" customHeight="1">
      <c r="A155" s="13"/>
      <c r="B155" s="113" t="s">
        <v>751</v>
      </c>
      <c r="C155" s="76">
        <v>7</v>
      </c>
      <c r="D155" s="75" t="s">
        <v>125</v>
      </c>
      <c r="E155" s="76">
        <v>128</v>
      </c>
      <c r="F155" s="76">
        <f t="shared" si="52"/>
        <v>896</v>
      </c>
      <c r="G155" s="76">
        <v>50</v>
      </c>
      <c r="H155" s="76">
        <f t="shared" si="54"/>
        <v>350</v>
      </c>
      <c r="I155" s="29">
        <f t="shared" si="53"/>
        <v>1246</v>
      </c>
      <c r="J155" s="82"/>
    </row>
    <row r="156" spans="1:10" s="47" customFormat="1" ht="21" customHeight="1">
      <c r="A156" s="57"/>
      <c r="B156" s="14" t="s">
        <v>752</v>
      </c>
      <c r="C156" s="15">
        <v>0</v>
      </c>
      <c r="D156" s="23" t="s">
        <v>125</v>
      </c>
      <c r="E156" s="15">
        <v>578</v>
      </c>
      <c r="F156" s="15">
        <f t="shared" ref="F156" si="68">C156*E156</f>
        <v>0</v>
      </c>
      <c r="G156" s="15">
        <v>200</v>
      </c>
      <c r="H156" s="15">
        <f t="shared" ref="H156" si="69">C156*G156</f>
        <v>0</v>
      </c>
      <c r="I156" s="16">
        <f t="shared" ref="I156" si="70">F156+H156</f>
        <v>0</v>
      </c>
      <c r="J156" s="8"/>
    </row>
    <row r="157" spans="1:10" s="47" customFormat="1" ht="21" customHeight="1">
      <c r="A157" s="13"/>
      <c r="B157" s="165" t="s">
        <v>753</v>
      </c>
      <c r="C157" s="76">
        <v>4</v>
      </c>
      <c r="D157" s="75" t="s">
        <v>125</v>
      </c>
      <c r="E157" s="76">
        <v>8955</v>
      </c>
      <c r="F157" s="76">
        <f t="shared" si="52"/>
        <v>35820</v>
      </c>
      <c r="G157" s="76">
        <v>500</v>
      </c>
      <c r="H157" s="76">
        <f t="shared" si="54"/>
        <v>2000</v>
      </c>
      <c r="I157" s="29">
        <f t="shared" si="53"/>
        <v>37820</v>
      </c>
      <c r="J157" s="82"/>
    </row>
    <row r="158" spans="1:10" s="47" customFormat="1" ht="21" customHeight="1">
      <c r="A158" s="57"/>
      <c r="B158" s="17" t="s">
        <v>754</v>
      </c>
      <c r="C158" s="15">
        <v>2</v>
      </c>
      <c r="D158" s="23" t="s">
        <v>125</v>
      </c>
      <c r="E158" s="15">
        <v>2000</v>
      </c>
      <c r="F158" s="15">
        <f t="shared" si="52"/>
        <v>4000</v>
      </c>
      <c r="G158" s="15">
        <v>600</v>
      </c>
      <c r="H158" s="15">
        <f t="shared" si="54"/>
        <v>1200</v>
      </c>
      <c r="I158" s="16">
        <f t="shared" si="53"/>
        <v>5200</v>
      </c>
      <c r="J158" s="8"/>
    </row>
    <row r="159" spans="1:10" s="47" customFormat="1" ht="21" customHeight="1">
      <c r="A159" s="57"/>
      <c r="B159" s="17" t="s">
        <v>755</v>
      </c>
      <c r="C159" s="15">
        <v>4</v>
      </c>
      <c r="D159" s="23" t="s">
        <v>125</v>
      </c>
      <c r="E159" s="15">
        <v>720</v>
      </c>
      <c r="F159" s="15">
        <f t="shared" si="52"/>
        <v>2880</v>
      </c>
      <c r="G159" s="15">
        <v>200</v>
      </c>
      <c r="H159" s="15">
        <f t="shared" si="54"/>
        <v>800</v>
      </c>
      <c r="I159" s="16">
        <f t="shared" si="53"/>
        <v>3680</v>
      </c>
      <c r="J159" s="8"/>
    </row>
    <row r="160" spans="1:10" s="47" customFormat="1" ht="21" customHeight="1">
      <c r="A160" s="57"/>
      <c r="B160" s="17" t="s">
        <v>756</v>
      </c>
      <c r="C160" s="15">
        <v>2</v>
      </c>
      <c r="D160" s="23" t="s">
        <v>125</v>
      </c>
      <c r="E160" s="15">
        <v>6950</v>
      </c>
      <c r="F160" s="15">
        <f t="shared" si="52"/>
        <v>13900</v>
      </c>
      <c r="G160" s="15">
        <v>500</v>
      </c>
      <c r="H160" s="15">
        <f t="shared" si="54"/>
        <v>1000</v>
      </c>
      <c r="I160" s="16">
        <f t="shared" si="53"/>
        <v>14900</v>
      </c>
      <c r="J160" s="8"/>
    </row>
    <row r="161" spans="1:10" s="47" customFormat="1" ht="21" customHeight="1">
      <c r="A161" s="57"/>
      <c r="B161" s="17" t="s">
        <v>757</v>
      </c>
      <c r="C161" s="15">
        <v>1</v>
      </c>
      <c r="D161" s="23" t="s">
        <v>50</v>
      </c>
      <c r="E161" s="15">
        <f>(F145+F146+F147+F148+F149)*50%</f>
        <v>7885.08</v>
      </c>
      <c r="F161" s="15">
        <f t="shared" si="52"/>
        <v>7885.08</v>
      </c>
      <c r="G161" s="15">
        <f>F161*30%</f>
        <v>2365.5239999999999</v>
      </c>
      <c r="H161" s="15">
        <f t="shared" si="54"/>
        <v>2365.5239999999999</v>
      </c>
      <c r="I161" s="16">
        <f t="shared" si="53"/>
        <v>10250.603999999999</v>
      </c>
      <c r="J161" s="8"/>
    </row>
    <row r="162" spans="1:10" s="47" customFormat="1" ht="21" customHeight="1">
      <c r="A162" s="57"/>
      <c r="B162" s="17" t="s">
        <v>758</v>
      </c>
      <c r="C162" s="15">
        <v>1</v>
      </c>
      <c r="D162" s="23" t="s">
        <v>50</v>
      </c>
      <c r="E162" s="15">
        <f>(F145+F146+F147+F148+F149)*30%</f>
        <v>4731.0479999999998</v>
      </c>
      <c r="F162" s="15">
        <f t="shared" si="52"/>
        <v>4731.0479999999998</v>
      </c>
      <c r="G162" s="15">
        <f>F162*30%</f>
        <v>1419.3144</v>
      </c>
      <c r="H162" s="15">
        <f t="shared" si="54"/>
        <v>1419.3144</v>
      </c>
      <c r="I162" s="16">
        <f>F162+H162</f>
        <v>6150.3624</v>
      </c>
      <c r="J162" s="8"/>
    </row>
    <row r="163" spans="1:10" s="47" customFormat="1" ht="21" customHeight="1">
      <c r="A163" s="57"/>
      <c r="B163" s="17" t="s">
        <v>759</v>
      </c>
      <c r="C163" s="15">
        <v>1</v>
      </c>
      <c r="D163" s="23" t="s">
        <v>50</v>
      </c>
      <c r="E163" s="15">
        <f>(F145+F146+F147+F148+F149)*10%</f>
        <v>1577.0160000000001</v>
      </c>
      <c r="F163" s="15">
        <f t="shared" si="52"/>
        <v>1577.0160000000001</v>
      </c>
      <c r="G163" s="15">
        <f>F163*30%</f>
        <v>473.10480000000001</v>
      </c>
      <c r="H163" s="15">
        <f t="shared" si="54"/>
        <v>473.10480000000001</v>
      </c>
      <c r="I163" s="16">
        <f>F163+H163</f>
        <v>2050.1208000000001</v>
      </c>
      <c r="J163" s="8"/>
    </row>
    <row r="164" spans="1:10" s="47" customFormat="1" ht="21" customHeight="1">
      <c r="A164" s="13"/>
      <c r="B164" s="247" t="s">
        <v>760</v>
      </c>
      <c r="C164" s="76"/>
      <c r="D164" s="75"/>
      <c r="E164" s="76"/>
      <c r="F164" s="76"/>
      <c r="G164" s="76"/>
      <c r="H164" s="76"/>
      <c r="I164" s="29"/>
      <c r="J164" s="82"/>
    </row>
    <row r="165" spans="1:10" s="47" customFormat="1" ht="21" customHeight="1">
      <c r="A165" s="57"/>
      <c r="B165" s="14" t="s">
        <v>761</v>
      </c>
      <c r="C165" s="15">
        <v>0</v>
      </c>
      <c r="D165" s="23" t="s">
        <v>157</v>
      </c>
      <c r="E165" s="15">
        <v>361.8</v>
      </c>
      <c r="F165" s="15">
        <f t="shared" ref="F165" si="71">C165*E165</f>
        <v>0</v>
      </c>
      <c r="G165" s="15">
        <v>200</v>
      </c>
      <c r="H165" s="15">
        <f>C165*G165</f>
        <v>0</v>
      </c>
      <c r="I165" s="16">
        <f>F165+H165</f>
        <v>0</v>
      </c>
      <c r="J165" s="8"/>
    </row>
    <row r="166" spans="1:10" s="47" customFormat="1" ht="21" customHeight="1">
      <c r="A166" s="13"/>
      <c r="B166" s="113" t="s">
        <v>762</v>
      </c>
      <c r="C166" s="76">
        <v>0</v>
      </c>
      <c r="D166" s="75" t="s">
        <v>157</v>
      </c>
      <c r="E166" s="76">
        <v>179.44</v>
      </c>
      <c r="F166" s="76">
        <f t="shared" ref="F166:F182" si="72">C166*E166</f>
        <v>0</v>
      </c>
      <c r="G166" s="76">
        <v>100</v>
      </c>
      <c r="H166" s="76">
        <f>C166*G166</f>
        <v>0</v>
      </c>
      <c r="I166" s="29">
        <f>F166+H166</f>
        <v>0</v>
      </c>
      <c r="J166" s="82"/>
    </row>
    <row r="167" spans="1:10" s="47" customFormat="1" ht="21" customHeight="1">
      <c r="A167" s="13"/>
      <c r="B167" s="113" t="s">
        <v>763</v>
      </c>
      <c r="C167" s="76">
        <v>0</v>
      </c>
      <c r="D167" s="75" t="s">
        <v>157</v>
      </c>
      <c r="E167" s="76">
        <v>110.74</v>
      </c>
      <c r="F167" s="76">
        <f t="shared" ref="F167" si="73">C167*E167</f>
        <v>0</v>
      </c>
      <c r="G167" s="76">
        <v>75</v>
      </c>
      <c r="H167" s="76">
        <f>C167*G167</f>
        <v>0</v>
      </c>
      <c r="I167" s="29">
        <f>F167+H167</f>
        <v>0</v>
      </c>
      <c r="J167" s="82"/>
    </row>
    <row r="168" spans="1:10" s="47" customFormat="1" ht="21" customHeight="1">
      <c r="A168" s="13"/>
      <c r="B168" s="113" t="s">
        <v>764</v>
      </c>
      <c r="C168" s="76">
        <v>8</v>
      </c>
      <c r="D168" s="75" t="s">
        <v>157</v>
      </c>
      <c r="E168" s="76">
        <v>50.46</v>
      </c>
      <c r="F168" s="76">
        <f t="shared" si="72"/>
        <v>403.68</v>
      </c>
      <c r="G168" s="76">
        <v>40</v>
      </c>
      <c r="H168" s="76">
        <f t="shared" ref="H168:H182" si="74">C168*G168</f>
        <v>320</v>
      </c>
      <c r="I168" s="29">
        <f t="shared" ref="I168:I182" si="75">F168+H168</f>
        <v>723.68000000000006</v>
      </c>
      <c r="J168" s="82"/>
    </row>
    <row r="169" spans="1:10" s="47" customFormat="1" ht="21" customHeight="1">
      <c r="A169" s="57"/>
      <c r="B169" s="17" t="s">
        <v>757</v>
      </c>
      <c r="C169" s="15">
        <v>1</v>
      </c>
      <c r="D169" s="23" t="s">
        <v>50</v>
      </c>
      <c r="E169" s="15">
        <f>(F165+F166+F167+F168)*40%</f>
        <v>161.47200000000001</v>
      </c>
      <c r="F169" s="15">
        <f t="shared" si="72"/>
        <v>161.47200000000001</v>
      </c>
      <c r="G169" s="15">
        <f>F169*30%</f>
        <v>48.441600000000001</v>
      </c>
      <c r="H169" s="15">
        <f t="shared" si="74"/>
        <v>48.441600000000001</v>
      </c>
      <c r="I169" s="16">
        <f>F169+H169</f>
        <v>209.9136</v>
      </c>
      <c r="J169" s="8"/>
    </row>
    <row r="170" spans="1:10" s="47" customFormat="1" ht="21" customHeight="1">
      <c r="A170" s="57"/>
      <c r="B170" s="17" t="s">
        <v>758</v>
      </c>
      <c r="C170" s="15">
        <v>1</v>
      </c>
      <c r="D170" s="23" t="s">
        <v>50</v>
      </c>
      <c r="E170" s="15">
        <f>(F165+F166+F168)*30%</f>
        <v>121.104</v>
      </c>
      <c r="F170" s="15">
        <f t="shared" si="72"/>
        <v>121.104</v>
      </c>
      <c r="G170" s="15">
        <f>F170*30%</f>
        <v>36.331199999999995</v>
      </c>
      <c r="H170" s="15">
        <f t="shared" si="74"/>
        <v>36.331199999999995</v>
      </c>
      <c r="I170" s="16">
        <f>F170+H170</f>
        <v>157.43520000000001</v>
      </c>
      <c r="J170" s="8"/>
    </row>
    <row r="171" spans="1:10" s="47" customFormat="1" ht="21" customHeight="1">
      <c r="A171" s="13"/>
      <c r="B171" s="165" t="s">
        <v>759</v>
      </c>
      <c r="C171" s="76">
        <v>1</v>
      </c>
      <c r="D171" s="75" t="s">
        <v>50</v>
      </c>
      <c r="E171" s="76">
        <f>(F165+F166+F168)*10%</f>
        <v>40.368000000000002</v>
      </c>
      <c r="F171" s="76">
        <f t="shared" si="72"/>
        <v>40.368000000000002</v>
      </c>
      <c r="G171" s="76">
        <f>F171*30%</f>
        <v>12.1104</v>
      </c>
      <c r="H171" s="76">
        <f t="shared" si="74"/>
        <v>12.1104</v>
      </c>
      <c r="I171" s="29">
        <f>F171+H171</f>
        <v>52.478400000000001</v>
      </c>
      <c r="J171" s="82"/>
    </row>
    <row r="172" spans="1:10" s="47" customFormat="1" ht="21" customHeight="1">
      <c r="A172" s="13"/>
      <c r="B172" s="113" t="s">
        <v>765</v>
      </c>
      <c r="C172" s="76">
        <v>1</v>
      </c>
      <c r="D172" s="75" t="s">
        <v>125</v>
      </c>
      <c r="E172" s="76">
        <v>1000</v>
      </c>
      <c r="F172" s="76">
        <f t="shared" si="72"/>
        <v>1000</v>
      </c>
      <c r="G172" s="76">
        <v>400</v>
      </c>
      <c r="H172" s="76">
        <f t="shared" si="74"/>
        <v>400</v>
      </c>
      <c r="I172" s="29">
        <f t="shared" si="75"/>
        <v>1400</v>
      </c>
      <c r="J172" s="82"/>
    </row>
    <row r="173" spans="1:10" s="47" customFormat="1" ht="21" customHeight="1">
      <c r="A173" s="57"/>
      <c r="B173" s="14" t="s">
        <v>766</v>
      </c>
      <c r="C173" s="15">
        <v>0</v>
      </c>
      <c r="D173" s="23" t="s">
        <v>125</v>
      </c>
      <c r="E173" s="15">
        <v>801</v>
      </c>
      <c r="F173" s="15">
        <f t="shared" ref="F173" si="76">C173*E173</f>
        <v>0</v>
      </c>
      <c r="G173" s="15">
        <v>200</v>
      </c>
      <c r="H173" s="15">
        <f t="shared" ref="H173" si="77">C173*G173</f>
        <v>0</v>
      </c>
      <c r="I173" s="16">
        <f t="shared" ref="I173" si="78">F173+H173</f>
        <v>0</v>
      </c>
      <c r="J173" s="8"/>
    </row>
    <row r="174" spans="1:10" ht="21" customHeight="1">
      <c r="A174" s="57"/>
      <c r="B174" s="14" t="s">
        <v>767</v>
      </c>
      <c r="C174" s="15">
        <v>0</v>
      </c>
      <c r="D174" s="23" t="s">
        <v>125</v>
      </c>
      <c r="E174" s="15">
        <v>1050</v>
      </c>
      <c r="F174" s="15">
        <f t="shared" si="72"/>
        <v>0</v>
      </c>
      <c r="G174" s="15">
        <v>200</v>
      </c>
      <c r="H174" s="15">
        <f t="shared" si="74"/>
        <v>0</v>
      </c>
      <c r="I174" s="16">
        <f t="shared" si="75"/>
        <v>0</v>
      </c>
      <c r="J174" s="8"/>
    </row>
    <row r="175" spans="1:10" s="47" customFormat="1" ht="21" customHeight="1">
      <c r="A175" s="13"/>
      <c r="B175" s="113" t="s">
        <v>768</v>
      </c>
      <c r="C175" s="76">
        <v>3</v>
      </c>
      <c r="D175" s="75" t="s">
        <v>125</v>
      </c>
      <c r="E175" s="76">
        <v>650</v>
      </c>
      <c r="F175" s="76">
        <f t="shared" ref="F175" si="79">C175*E175</f>
        <v>1950</v>
      </c>
      <c r="G175" s="76">
        <v>100</v>
      </c>
      <c r="H175" s="76">
        <f t="shared" ref="H175" si="80">C175*G175</f>
        <v>300</v>
      </c>
      <c r="I175" s="29">
        <f t="shared" ref="I175" si="81">F175+H175</f>
        <v>2250</v>
      </c>
      <c r="J175" s="82"/>
    </row>
    <row r="176" spans="1:10" s="47" customFormat="1" ht="21" customHeight="1">
      <c r="A176" s="57"/>
      <c r="B176" s="14" t="s">
        <v>769</v>
      </c>
      <c r="C176" s="15">
        <v>7</v>
      </c>
      <c r="D176" s="23" t="s">
        <v>157</v>
      </c>
      <c r="E176" s="15">
        <v>699.4</v>
      </c>
      <c r="F176" s="15">
        <f t="shared" si="72"/>
        <v>4895.8</v>
      </c>
      <c r="G176" s="15">
        <v>0</v>
      </c>
      <c r="H176" s="15">
        <f t="shared" si="74"/>
        <v>0</v>
      </c>
      <c r="I176" s="16">
        <f t="shared" si="75"/>
        <v>4895.8</v>
      </c>
      <c r="J176" s="8"/>
    </row>
    <row r="177" spans="1:10" s="283" customFormat="1" ht="21" customHeight="1">
      <c r="A177" s="13"/>
      <c r="B177" s="113" t="s">
        <v>770</v>
      </c>
      <c r="C177" s="76">
        <v>9</v>
      </c>
      <c r="D177" s="75" t="s">
        <v>157</v>
      </c>
      <c r="E177" s="76">
        <v>885.83</v>
      </c>
      <c r="F177" s="76">
        <f t="shared" si="72"/>
        <v>7972.47</v>
      </c>
      <c r="G177" s="76">
        <v>0</v>
      </c>
      <c r="H177" s="76">
        <f t="shared" si="74"/>
        <v>0</v>
      </c>
      <c r="I177" s="29">
        <f t="shared" si="75"/>
        <v>7972.47</v>
      </c>
      <c r="J177" s="82"/>
    </row>
    <row r="178" spans="1:10" s="47" customFormat="1" ht="21" customHeight="1">
      <c r="A178" s="286"/>
      <c r="B178" s="285" t="s">
        <v>771</v>
      </c>
      <c r="C178" s="256">
        <v>12</v>
      </c>
      <c r="D178" s="257" t="s">
        <v>157</v>
      </c>
      <c r="E178" s="256">
        <v>1889.22</v>
      </c>
      <c r="F178" s="256">
        <f t="shared" ref="F178" si="82">C178*E178</f>
        <v>22670.639999999999</v>
      </c>
      <c r="G178" s="256">
        <v>0</v>
      </c>
      <c r="H178" s="256">
        <f t="shared" ref="H178" si="83">C178*G178</f>
        <v>0</v>
      </c>
      <c r="I178" s="258">
        <f t="shared" ref="I178" si="84">F178+H178</f>
        <v>22670.639999999999</v>
      </c>
      <c r="J178" s="259"/>
    </row>
    <row r="179" spans="1:10" s="47" customFormat="1" ht="21" customHeight="1">
      <c r="A179" s="57"/>
      <c r="B179" s="14" t="s">
        <v>772</v>
      </c>
      <c r="C179" s="15">
        <v>8</v>
      </c>
      <c r="D179" s="23" t="s">
        <v>773</v>
      </c>
      <c r="E179" s="15">
        <v>1500</v>
      </c>
      <c r="F179" s="15">
        <f t="shared" si="72"/>
        <v>12000</v>
      </c>
      <c r="G179" s="15">
        <v>450</v>
      </c>
      <c r="H179" s="15">
        <f t="shared" si="74"/>
        <v>3600</v>
      </c>
      <c r="I179" s="16">
        <f t="shared" si="75"/>
        <v>15600</v>
      </c>
      <c r="J179" s="8"/>
    </row>
    <row r="180" spans="1:10" s="47" customFormat="1" ht="21" customHeight="1">
      <c r="A180" s="57"/>
      <c r="B180" s="14" t="s">
        <v>774</v>
      </c>
      <c r="C180" s="15">
        <v>19</v>
      </c>
      <c r="D180" s="23" t="s">
        <v>773</v>
      </c>
      <c r="E180" s="15">
        <v>2100</v>
      </c>
      <c r="F180" s="15">
        <f t="shared" si="72"/>
        <v>39900</v>
      </c>
      <c r="G180" s="15">
        <v>450</v>
      </c>
      <c r="H180" s="15">
        <f t="shared" si="74"/>
        <v>8550</v>
      </c>
      <c r="I180" s="16">
        <f t="shared" si="75"/>
        <v>48450</v>
      </c>
      <c r="J180" s="8"/>
    </row>
    <row r="181" spans="1:10" s="47" customFormat="1" ht="21" customHeight="1">
      <c r="A181" s="13"/>
      <c r="B181" s="113" t="s">
        <v>775</v>
      </c>
      <c r="C181" s="15">
        <v>2</v>
      </c>
      <c r="D181" s="75" t="s">
        <v>773</v>
      </c>
      <c r="E181" s="76">
        <v>10000</v>
      </c>
      <c r="F181" s="76">
        <f t="shared" si="72"/>
        <v>20000</v>
      </c>
      <c r="G181" s="76">
        <v>3000</v>
      </c>
      <c r="H181" s="76">
        <f t="shared" si="74"/>
        <v>6000</v>
      </c>
      <c r="I181" s="29">
        <f t="shared" si="75"/>
        <v>26000</v>
      </c>
      <c r="J181" s="82"/>
    </row>
    <row r="182" spans="1:10" s="47" customFormat="1" ht="21" customHeight="1">
      <c r="A182" s="253"/>
      <c r="B182" s="113" t="s">
        <v>776</v>
      </c>
      <c r="C182" s="15">
        <v>94</v>
      </c>
      <c r="D182" s="75" t="s">
        <v>157</v>
      </c>
      <c r="E182" s="76">
        <v>300</v>
      </c>
      <c r="F182" s="76">
        <f t="shared" si="72"/>
        <v>28200</v>
      </c>
      <c r="G182" s="76">
        <v>100</v>
      </c>
      <c r="H182" s="76">
        <f t="shared" si="74"/>
        <v>9400</v>
      </c>
      <c r="I182" s="29">
        <f t="shared" si="75"/>
        <v>37600</v>
      </c>
      <c r="J182" s="244"/>
    </row>
    <row r="183" spans="1:10" s="47" customFormat="1" ht="21" customHeight="1">
      <c r="A183" s="254"/>
      <c r="B183" s="14" t="s">
        <v>777</v>
      </c>
      <c r="C183" s="15">
        <v>13.5</v>
      </c>
      <c r="D183" s="248" t="s">
        <v>157</v>
      </c>
      <c r="E183" s="15">
        <v>1800</v>
      </c>
      <c r="F183" s="15">
        <f t="shared" ref="F183" si="85">C183*E183</f>
        <v>24300</v>
      </c>
      <c r="G183" s="15">
        <v>700</v>
      </c>
      <c r="H183" s="15">
        <f t="shared" ref="H183" si="86">C183*G183</f>
        <v>9450</v>
      </c>
      <c r="I183" s="16">
        <f t="shared" ref="I183" si="87">F183+H183</f>
        <v>33750</v>
      </c>
      <c r="J183" s="8"/>
    </row>
    <row r="184" spans="1:10" s="47" customFormat="1" ht="21" customHeight="1">
      <c r="A184" s="13"/>
      <c r="B184" s="113" t="s">
        <v>778</v>
      </c>
      <c r="C184" s="15">
        <v>0</v>
      </c>
      <c r="D184" s="75" t="s">
        <v>125</v>
      </c>
      <c r="E184" s="76">
        <v>2000</v>
      </c>
      <c r="F184" s="76">
        <f t="shared" ref="F184" si="88">C184*E184</f>
        <v>0</v>
      </c>
      <c r="G184" s="76">
        <v>600</v>
      </c>
      <c r="H184" s="76">
        <f t="shared" ref="H184" si="89">C184*G184</f>
        <v>0</v>
      </c>
      <c r="I184" s="29">
        <f t="shared" ref="I184" si="90">F184+H184</f>
        <v>0</v>
      </c>
      <c r="J184" s="82"/>
    </row>
    <row r="185" spans="1:10" s="47" customFormat="1" ht="21" customHeight="1">
      <c r="A185" s="13"/>
      <c r="B185" s="245" t="s">
        <v>779</v>
      </c>
      <c r="C185" s="76"/>
      <c r="D185" s="75"/>
      <c r="E185" s="76"/>
      <c r="F185" s="76"/>
      <c r="G185" s="76"/>
      <c r="H185" s="15"/>
      <c r="I185" s="16"/>
      <c r="J185" s="8"/>
    </row>
    <row r="186" spans="1:10" s="47" customFormat="1" ht="21" customHeight="1">
      <c r="A186" s="57"/>
      <c r="B186" s="8" t="s">
        <v>780</v>
      </c>
      <c r="C186" s="15">
        <v>0</v>
      </c>
      <c r="D186" s="23" t="s">
        <v>125</v>
      </c>
      <c r="E186" s="15">
        <v>24503</v>
      </c>
      <c r="F186" s="15">
        <f>C186*E186</f>
        <v>0</v>
      </c>
      <c r="G186" s="15">
        <v>2500</v>
      </c>
      <c r="H186" s="15">
        <f>C186*G186</f>
        <v>0</v>
      </c>
      <c r="I186" s="16">
        <f>F186+H186</f>
        <v>0</v>
      </c>
      <c r="J186" s="8"/>
    </row>
    <row r="187" spans="1:10" ht="21" customHeight="1">
      <c r="A187" s="13"/>
      <c r="B187" s="82" t="s">
        <v>781</v>
      </c>
      <c r="C187" s="76">
        <v>0</v>
      </c>
      <c r="D187" s="75" t="s">
        <v>125</v>
      </c>
      <c r="E187" s="76">
        <v>14380</v>
      </c>
      <c r="F187" s="76">
        <f>C187*E187</f>
        <v>0</v>
      </c>
      <c r="G187" s="76">
        <v>2000</v>
      </c>
      <c r="H187" s="76">
        <f>C187*G187</f>
        <v>0</v>
      </c>
      <c r="I187" s="29">
        <f>F187+H187</f>
        <v>0</v>
      </c>
      <c r="J187" s="82"/>
    </row>
    <row r="188" spans="1:10" s="47" customFormat="1" ht="21" customHeight="1">
      <c r="A188" s="57"/>
      <c r="B188" s="8" t="s">
        <v>782</v>
      </c>
      <c r="C188" s="15">
        <v>1</v>
      </c>
      <c r="D188" s="23" t="s">
        <v>125</v>
      </c>
      <c r="E188" s="15">
        <v>2960</v>
      </c>
      <c r="F188" s="15">
        <f>C188*E188</f>
        <v>2960</v>
      </c>
      <c r="G188" s="15">
        <v>500</v>
      </c>
      <c r="H188" s="15">
        <f>C188*G188</f>
        <v>500</v>
      </c>
      <c r="I188" s="16">
        <f>F188+H188</f>
        <v>3460</v>
      </c>
      <c r="J188" s="8"/>
    </row>
    <row r="189" spans="1:10" ht="21" customHeight="1">
      <c r="A189" s="57"/>
      <c r="B189" s="8" t="s">
        <v>783</v>
      </c>
      <c r="C189" s="15">
        <v>0</v>
      </c>
      <c r="D189" s="23" t="s">
        <v>125</v>
      </c>
      <c r="E189" s="15">
        <v>8000</v>
      </c>
      <c r="F189" s="15">
        <f>C189*E189</f>
        <v>0</v>
      </c>
      <c r="G189" s="15">
        <v>2000</v>
      </c>
      <c r="H189" s="15">
        <f>C189*G189</f>
        <v>0</v>
      </c>
      <c r="I189" s="16">
        <f>F189+H189</f>
        <v>0</v>
      </c>
      <c r="J189" s="8"/>
    </row>
    <row r="190" spans="1:10" ht="21" customHeight="1" thickBot="1">
      <c r="A190" s="13"/>
      <c r="B190" s="255" t="s">
        <v>784</v>
      </c>
      <c r="C190" s="76"/>
      <c r="D190" s="75"/>
      <c r="E190" s="76"/>
      <c r="F190" s="76"/>
      <c r="G190" s="76"/>
      <c r="H190" s="76"/>
      <c r="I190" s="61">
        <f>SUM(I144:I189)</f>
        <v>329024.86440000002</v>
      </c>
      <c r="J190" s="82"/>
    </row>
    <row r="191" spans="1:10" ht="21" customHeight="1">
      <c r="A191" s="272">
        <v>2.4</v>
      </c>
      <c r="B191" s="263" t="s">
        <v>671</v>
      </c>
      <c r="C191" s="15"/>
      <c r="D191" s="23"/>
      <c r="E191" s="15"/>
      <c r="F191" s="15"/>
      <c r="G191" s="15"/>
      <c r="H191" s="15"/>
      <c r="I191" s="16"/>
      <c r="J191" s="8"/>
    </row>
    <row r="192" spans="1:10" s="47" customFormat="1" ht="21" customHeight="1">
      <c r="A192" s="57"/>
      <c r="B192" s="263" t="s">
        <v>785</v>
      </c>
      <c r="C192" s="15"/>
      <c r="D192" s="23"/>
      <c r="E192" s="15"/>
      <c r="F192" s="15"/>
      <c r="G192" s="15"/>
      <c r="H192" s="15"/>
      <c r="I192" s="16"/>
      <c r="J192" s="8"/>
    </row>
    <row r="193" spans="1:10" s="47" customFormat="1" ht="21" customHeight="1">
      <c r="A193" s="57"/>
      <c r="B193" s="14" t="s">
        <v>786</v>
      </c>
      <c r="C193" s="15">
        <v>1</v>
      </c>
      <c r="D193" s="23" t="s">
        <v>125</v>
      </c>
      <c r="E193" s="15">
        <v>0</v>
      </c>
      <c r="F193" s="15" t="s">
        <v>787</v>
      </c>
      <c r="G193" s="15">
        <v>0</v>
      </c>
      <c r="H193" s="15">
        <f t="shared" ref="H193" si="91">C193*G193</f>
        <v>0</v>
      </c>
      <c r="I193" s="16">
        <v>0</v>
      </c>
      <c r="J193" s="8"/>
    </row>
    <row r="194" spans="1:10" s="47" customFormat="1" ht="21" customHeight="1">
      <c r="A194" s="57"/>
      <c r="B194" s="14" t="s">
        <v>788</v>
      </c>
      <c r="C194" s="15">
        <v>4</v>
      </c>
      <c r="D194" s="23" t="s">
        <v>125</v>
      </c>
      <c r="E194" s="15">
        <v>7000</v>
      </c>
      <c r="F194" s="15">
        <f t="shared" ref="F194" si="92">C194*E194</f>
        <v>28000</v>
      </c>
      <c r="G194" s="15">
        <v>2000</v>
      </c>
      <c r="H194" s="15">
        <f>C194*G194</f>
        <v>8000</v>
      </c>
      <c r="I194" s="16">
        <f>F194+H194</f>
        <v>36000</v>
      </c>
      <c r="J194" s="8"/>
    </row>
    <row r="195" spans="1:10" s="283" customFormat="1" ht="21" customHeight="1">
      <c r="A195" s="13"/>
      <c r="B195" s="113" t="s">
        <v>789</v>
      </c>
      <c r="C195" s="76">
        <v>13</v>
      </c>
      <c r="D195" s="75" t="s">
        <v>125</v>
      </c>
      <c r="E195" s="76">
        <v>1050</v>
      </c>
      <c r="F195" s="76">
        <f t="shared" ref="F195:F204" si="93">C195*E195</f>
        <v>13650</v>
      </c>
      <c r="G195" s="76">
        <v>165</v>
      </c>
      <c r="H195" s="76">
        <f t="shared" ref="H195:H213" si="94">C195*G195</f>
        <v>2145</v>
      </c>
      <c r="I195" s="29">
        <f t="shared" ref="I195:I213" si="95">F195+H195</f>
        <v>15795</v>
      </c>
      <c r="J195" s="82"/>
    </row>
    <row r="196" spans="1:10" s="47" customFormat="1" ht="21" customHeight="1">
      <c r="A196" s="286"/>
      <c r="B196" s="285" t="s">
        <v>790</v>
      </c>
      <c r="C196" s="256">
        <v>2</v>
      </c>
      <c r="D196" s="257" t="s">
        <v>125</v>
      </c>
      <c r="E196" s="256">
        <v>4100</v>
      </c>
      <c r="F196" s="256">
        <f t="shared" ref="F196" si="96">C196*E196</f>
        <v>8200</v>
      </c>
      <c r="G196" s="256">
        <v>550</v>
      </c>
      <c r="H196" s="256">
        <f t="shared" ref="H196" si="97">C196*G196</f>
        <v>1100</v>
      </c>
      <c r="I196" s="258">
        <f t="shared" ref="I196" si="98">F196+H196</f>
        <v>9300</v>
      </c>
      <c r="J196" s="259"/>
    </row>
    <row r="197" spans="1:10" s="47" customFormat="1" ht="21" customHeight="1">
      <c r="A197" s="13"/>
      <c r="B197" s="113" t="s">
        <v>791</v>
      </c>
      <c r="C197" s="76">
        <v>1</v>
      </c>
      <c r="D197" s="75" t="s">
        <v>125</v>
      </c>
      <c r="E197" s="76">
        <v>500</v>
      </c>
      <c r="F197" s="76">
        <f t="shared" si="93"/>
        <v>500</v>
      </c>
      <c r="G197" s="76">
        <v>100</v>
      </c>
      <c r="H197" s="76">
        <f t="shared" si="94"/>
        <v>100</v>
      </c>
      <c r="I197" s="29">
        <f t="shared" si="95"/>
        <v>600</v>
      </c>
      <c r="J197" s="82"/>
    </row>
    <row r="198" spans="1:10" s="47" customFormat="1" ht="21" customHeight="1">
      <c r="A198" s="57"/>
      <c r="B198" s="14" t="s">
        <v>792</v>
      </c>
      <c r="C198" s="15">
        <v>13</v>
      </c>
      <c r="D198" s="23" t="s">
        <v>125</v>
      </c>
      <c r="E198" s="15">
        <v>60</v>
      </c>
      <c r="F198" s="15">
        <f t="shared" si="93"/>
        <v>780</v>
      </c>
      <c r="G198" s="15">
        <v>18</v>
      </c>
      <c r="H198" s="15">
        <f t="shared" si="94"/>
        <v>234</v>
      </c>
      <c r="I198" s="16">
        <f t="shared" si="95"/>
        <v>1014</v>
      </c>
      <c r="J198" s="8"/>
    </row>
    <row r="199" spans="1:10" s="47" customFormat="1" ht="21" customHeight="1">
      <c r="A199" s="13"/>
      <c r="B199" s="113" t="s">
        <v>793</v>
      </c>
      <c r="C199" s="76">
        <v>25</v>
      </c>
      <c r="D199" s="75" t="s">
        <v>157</v>
      </c>
      <c r="E199" s="76">
        <v>166</v>
      </c>
      <c r="F199" s="76">
        <f t="shared" si="93"/>
        <v>4150</v>
      </c>
      <c r="G199" s="76">
        <v>30</v>
      </c>
      <c r="H199" s="76">
        <f t="shared" si="94"/>
        <v>750</v>
      </c>
      <c r="I199" s="29">
        <f t="shared" si="95"/>
        <v>4900</v>
      </c>
      <c r="J199" s="82"/>
    </row>
    <row r="200" spans="1:10" s="47" customFormat="1" ht="21" customHeight="1">
      <c r="A200" s="13"/>
      <c r="B200" s="113" t="s">
        <v>794</v>
      </c>
      <c r="C200" s="76">
        <v>41</v>
      </c>
      <c r="D200" s="75" t="s">
        <v>157</v>
      </c>
      <c r="E200" s="76">
        <v>86</v>
      </c>
      <c r="F200" s="76">
        <f t="shared" si="93"/>
        <v>3526</v>
      </c>
      <c r="G200" s="76">
        <v>24</v>
      </c>
      <c r="H200" s="76">
        <f t="shared" si="94"/>
        <v>984</v>
      </c>
      <c r="I200" s="29">
        <f t="shared" si="95"/>
        <v>4510</v>
      </c>
      <c r="J200" s="82"/>
    </row>
    <row r="201" spans="1:10" s="47" customFormat="1" ht="21" customHeight="1">
      <c r="A201" s="57"/>
      <c r="B201" s="14" t="s">
        <v>795</v>
      </c>
      <c r="C201" s="15">
        <v>112</v>
      </c>
      <c r="D201" s="23" t="s">
        <v>157</v>
      </c>
      <c r="E201" s="15">
        <v>53</v>
      </c>
      <c r="F201" s="15">
        <f t="shared" si="93"/>
        <v>5936</v>
      </c>
      <c r="G201" s="15">
        <v>22</v>
      </c>
      <c r="H201" s="15">
        <f t="shared" si="94"/>
        <v>2464</v>
      </c>
      <c r="I201" s="16">
        <f t="shared" si="95"/>
        <v>8400</v>
      </c>
      <c r="J201" s="8"/>
    </row>
    <row r="202" spans="1:10" s="47" customFormat="1" ht="21" customHeight="1">
      <c r="A202" s="57"/>
      <c r="B202" s="14" t="s">
        <v>796</v>
      </c>
      <c r="C202" s="15">
        <v>386</v>
      </c>
      <c r="D202" s="23" t="s">
        <v>157</v>
      </c>
      <c r="E202" s="15">
        <v>45</v>
      </c>
      <c r="F202" s="15">
        <f t="shared" si="93"/>
        <v>17370</v>
      </c>
      <c r="G202" s="15">
        <v>19</v>
      </c>
      <c r="H202" s="15">
        <f t="shared" si="94"/>
        <v>7334</v>
      </c>
      <c r="I202" s="16">
        <f t="shared" si="95"/>
        <v>24704</v>
      </c>
      <c r="J202" s="8"/>
    </row>
    <row r="203" spans="1:10" s="47" customFormat="1" ht="21" customHeight="1">
      <c r="A203" s="13"/>
      <c r="B203" s="113" t="s">
        <v>797</v>
      </c>
      <c r="C203" s="76">
        <v>3</v>
      </c>
      <c r="D203" s="75" t="s">
        <v>157</v>
      </c>
      <c r="E203" s="76">
        <v>459.77</v>
      </c>
      <c r="F203" s="76">
        <f t="shared" ref="F203" si="99">C203*E203</f>
        <v>1379.31</v>
      </c>
      <c r="G203" s="76">
        <v>85</v>
      </c>
      <c r="H203" s="76">
        <f t="shared" ref="H203" si="100">C203*G203</f>
        <v>255</v>
      </c>
      <c r="I203" s="29">
        <f t="shared" ref="I203" si="101">F203+H203</f>
        <v>1634.31</v>
      </c>
      <c r="J203" s="82"/>
    </row>
    <row r="204" spans="1:10" s="47" customFormat="1" ht="21" customHeight="1">
      <c r="A204" s="57"/>
      <c r="B204" s="14" t="s">
        <v>798</v>
      </c>
      <c r="C204" s="15">
        <v>26</v>
      </c>
      <c r="D204" s="23" t="s">
        <v>157</v>
      </c>
      <c r="E204" s="15">
        <v>298</v>
      </c>
      <c r="F204" s="15">
        <f t="shared" si="93"/>
        <v>7748</v>
      </c>
      <c r="G204" s="15">
        <v>43</v>
      </c>
      <c r="H204" s="15">
        <f t="shared" ref="H204:H205" si="102">C204*G204</f>
        <v>1118</v>
      </c>
      <c r="I204" s="16">
        <f t="shared" ref="I204:I205" si="103">F204+H204</f>
        <v>8866</v>
      </c>
      <c r="J204" s="8"/>
    </row>
    <row r="205" spans="1:10" s="47" customFormat="1" ht="21" customHeight="1">
      <c r="A205" s="57"/>
      <c r="B205" s="14" t="s">
        <v>799</v>
      </c>
      <c r="C205" s="15">
        <v>1</v>
      </c>
      <c r="D205" s="23" t="s">
        <v>125</v>
      </c>
      <c r="E205" s="15">
        <v>650</v>
      </c>
      <c r="F205" s="15">
        <f t="shared" ref="F205" si="104">C205*E205</f>
        <v>650</v>
      </c>
      <c r="G205" s="15">
        <v>240</v>
      </c>
      <c r="H205" s="15">
        <f t="shared" si="102"/>
        <v>240</v>
      </c>
      <c r="I205" s="16">
        <f t="shared" si="103"/>
        <v>890</v>
      </c>
      <c r="J205" s="8"/>
    </row>
    <row r="206" spans="1:10" s="47" customFormat="1" ht="21" customHeight="1">
      <c r="A206" s="13"/>
      <c r="B206" s="113" t="s">
        <v>442</v>
      </c>
      <c r="C206" s="76">
        <v>1</v>
      </c>
      <c r="D206" s="75" t="s">
        <v>50</v>
      </c>
      <c r="E206" s="76">
        <f>(F199+F201+F202+F200+F203+F204)*15%</f>
        <v>6016.3964999999998</v>
      </c>
      <c r="F206" s="76">
        <f>C206*E206</f>
        <v>6016.3964999999998</v>
      </c>
      <c r="G206" s="76">
        <v>0</v>
      </c>
      <c r="H206" s="76">
        <f>C206*G206</f>
        <v>0</v>
      </c>
      <c r="I206" s="29">
        <f>F206+H206</f>
        <v>6016.3964999999998</v>
      </c>
      <c r="J206" s="82"/>
    </row>
    <row r="207" spans="1:10" s="47" customFormat="1" ht="21" customHeight="1">
      <c r="A207" s="13"/>
      <c r="B207" s="113" t="s">
        <v>800</v>
      </c>
      <c r="C207" s="76">
        <v>116</v>
      </c>
      <c r="D207" s="75" t="s">
        <v>157</v>
      </c>
      <c r="E207" s="76">
        <v>477.79</v>
      </c>
      <c r="F207" s="76">
        <f t="shared" ref="F207:F213" si="105">C207*E207</f>
        <v>55423.64</v>
      </c>
      <c r="G207" s="76">
        <v>70</v>
      </c>
      <c r="H207" s="76">
        <f t="shared" si="94"/>
        <v>8120</v>
      </c>
      <c r="I207" s="29">
        <f t="shared" si="95"/>
        <v>63543.64</v>
      </c>
      <c r="J207" s="82"/>
    </row>
    <row r="208" spans="1:10" s="47" customFormat="1" ht="21" customHeight="1">
      <c r="A208" s="254"/>
      <c r="B208" s="14" t="s">
        <v>801</v>
      </c>
      <c r="C208" s="15">
        <v>180</v>
      </c>
      <c r="D208" s="23" t="s">
        <v>157</v>
      </c>
      <c r="E208" s="15">
        <v>99.59</v>
      </c>
      <c r="F208" s="15">
        <f t="shared" si="105"/>
        <v>17926.2</v>
      </c>
      <c r="G208" s="15">
        <v>40</v>
      </c>
      <c r="H208" s="15">
        <f t="shared" si="94"/>
        <v>7200</v>
      </c>
      <c r="I208" s="16">
        <f t="shared" si="95"/>
        <v>25126.2</v>
      </c>
      <c r="J208" s="8"/>
    </row>
    <row r="209" spans="1:10" s="47" customFormat="1" ht="21" customHeight="1">
      <c r="A209" s="253"/>
      <c r="B209" s="113" t="s">
        <v>802</v>
      </c>
      <c r="C209" s="76">
        <v>45</v>
      </c>
      <c r="D209" s="75" t="s">
        <v>157</v>
      </c>
      <c r="E209" s="76">
        <v>71.06</v>
      </c>
      <c r="F209" s="15">
        <f t="shared" si="105"/>
        <v>3197.7000000000003</v>
      </c>
      <c r="G209" s="76"/>
      <c r="H209" s="15">
        <f t="shared" si="94"/>
        <v>0</v>
      </c>
      <c r="I209" s="16">
        <f t="shared" si="95"/>
        <v>3197.7000000000003</v>
      </c>
      <c r="J209" s="82"/>
    </row>
    <row r="210" spans="1:10" s="47" customFormat="1" ht="21" customHeight="1">
      <c r="A210" s="253"/>
      <c r="B210" s="113" t="s">
        <v>803</v>
      </c>
      <c r="C210" s="76">
        <v>248</v>
      </c>
      <c r="D210" s="75" t="s">
        <v>157</v>
      </c>
      <c r="E210" s="76">
        <v>59.27</v>
      </c>
      <c r="F210" s="15">
        <f t="shared" si="105"/>
        <v>14698.960000000001</v>
      </c>
      <c r="G210" s="76"/>
      <c r="H210" s="15">
        <f t="shared" si="94"/>
        <v>0</v>
      </c>
      <c r="I210" s="16">
        <f t="shared" si="95"/>
        <v>14698.960000000001</v>
      </c>
      <c r="J210" s="82"/>
    </row>
    <row r="211" spans="1:10" s="47" customFormat="1" ht="21" customHeight="1">
      <c r="A211" s="13"/>
      <c r="B211" s="113" t="s">
        <v>804</v>
      </c>
      <c r="C211" s="76">
        <v>124</v>
      </c>
      <c r="D211" s="75" t="s">
        <v>157</v>
      </c>
      <c r="E211" s="76">
        <v>39.82</v>
      </c>
      <c r="F211" s="76">
        <f>C211*E211</f>
        <v>4937.68</v>
      </c>
      <c r="G211" s="76">
        <v>22</v>
      </c>
      <c r="H211" s="76">
        <f t="shared" si="94"/>
        <v>2728</v>
      </c>
      <c r="I211" s="29">
        <f t="shared" si="95"/>
        <v>7665.68</v>
      </c>
      <c r="J211" s="82"/>
    </row>
    <row r="212" spans="1:10" s="47" customFormat="1" ht="21" customHeight="1">
      <c r="A212" s="57"/>
      <c r="B212" s="14" t="s">
        <v>805</v>
      </c>
      <c r="C212" s="15">
        <v>1284</v>
      </c>
      <c r="D212" s="23" t="s">
        <v>157</v>
      </c>
      <c r="E212" s="15">
        <v>29.43</v>
      </c>
      <c r="F212" s="15">
        <f t="shared" si="105"/>
        <v>37788.120000000003</v>
      </c>
      <c r="G212" s="15">
        <v>14</v>
      </c>
      <c r="H212" s="15">
        <f t="shared" si="94"/>
        <v>17976</v>
      </c>
      <c r="I212" s="16">
        <f t="shared" si="95"/>
        <v>55764.12</v>
      </c>
      <c r="J212" s="8"/>
    </row>
    <row r="213" spans="1:10" s="47" customFormat="1" ht="21" customHeight="1">
      <c r="A213" s="13"/>
      <c r="B213" s="113" t="s">
        <v>806</v>
      </c>
      <c r="C213" s="76">
        <v>0</v>
      </c>
      <c r="D213" s="75" t="s">
        <v>157</v>
      </c>
      <c r="E213" s="76">
        <v>300</v>
      </c>
      <c r="F213" s="76">
        <f t="shared" si="105"/>
        <v>0</v>
      </c>
      <c r="G213" s="76">
        <v>100</v>
      </c>
      <c r="H213" s="76">
        <f t="shared" si="94"/>
        <v>0</v>
      </c>
      <c r="I213" s="29">
        <f t="shared" si="95"/>
        <v>0</v>
      </c>
      <c r="J213" s="82"/>
    </row>
    <row r="214" spans="1:10" s="47" customFormat="1" ht="21" customHeight="1">
      <c r="A214" s="57"/>
      <c r="B214" s="14" t="s">
        <v>442</v>
      </c>
      <c r="C214" s="15">
        <v>1</v>
      </c>
      <c r="D214" s="23" t="s">
        <v>50</v>
      </c>
      <c r="E214" s="15">
        <f>(F207+F208+F211+F212)*5%</f>
        <v>5803.7819999999992</v>
      </c>
      <c r="F214" s="15">
        <f>C214*E214</f>
        <v>5803.7819999999992</v>
      </c>
      <c r="G214" s="15">
        <v>0</v>
      </c>
      <c r="H214" s="15">
        <f>C214*G214</f>
        <v>0</v>
      </c>
      <c r="I214" s="16">
        <f>F214+H214</f>
        <v>5803.7819999999992</v>
      </c>
      <c r="J214" s="8"/>
    </row>
    <row r="215" spans="1:10" s="47" customFormat="1" ht="21" customHeight="1">
      <c r="A215" s="13"/>
      <c r="B215" s="249" t="s">
        <v>807</v>
      </c>
      <c r="C215" s="76"/>
      <c r="D215" s="75"/>
      <c r="E215" s="76"/>
      <c r="F215" s="76"/>
      <c r="G215" s="76"/>
      <c r="H215" s="76"/>
      <c r="I215" s="29"/>
      <c r="J215" s="82"/>
    </row>
    <row r="216" spans="1:10" s="47" customFormat="1" ht="21" customHeight="1">
      <c r="A216" s="57"/>
      <c r="B216" s="14" t="s">
        <v>808</v>
      </c>
      <c r="C216" s="15">
        <v>0</v>
      </c>
      <c r="D216" s="23" t="s">
        <v>125</v>
      </c>
      <c r="E216" s="15">
        <v>3000</v>
      </c>
      <c r="F216" s="15">
        <f>C216*E216</f>
        <v>0</v>
      </c>
      <c r="G216" s="15">
        <v>500</v>
      </c>
      <c r="H216" s="15">
        <f t="shared" ref="H216:H223" si="106">C216*G216</f>
        <v>0</v>
      </c>
      <c r="I216" s="16">
        <f t="shared" ref="I216:I223" si="107">F216+H216</f>
        <v>0</v>
      </c>
      <c r="J216" s="8"/>
    </row>
    <row r="217" spans="1:10" s="47" customFormat="1" ht="21" customHeight="1">
      <c r="A217" s="57"/>
      <c r="B217" s="14" t="s">
        <v>809</v>
      </c>
      <c r="C217" s="15">
        <v>1</v>
      </c>
      <c r="D217" s="23" t="s">
        <v>125</v>
      </c>
      <c r="E217" s="15">
        <v>3200</v>
      </c>
      <c r="F217" s="15">
        <f>C217*E217</f>
        <v>3200</v>
      </c>
      <c r="G217" s="15">
        <v>500</v>
      </c>
      <c r="H217" s="15">
        <f t="shared" si="106"/>
        <v>500</v>
      </c>
      <c r="I217" s="16">
        <f t="shared" si="107"/>
        <v>3700</v>
      </c>
      <c r="J217" s="8"/>
    </row>
    <row r="218" spans="1:10" s="47" customFormat="1" ht="21" customHeight="1">
      <c r="A218" s="13"/>
      <c r="B218" s="113" t="s">
        <v>788</v>
      </c>
      <c r="C218" s="76">
        <v>2</v>
      </c>
      <c r="D218" s="75" t="s">
        <v>125</v>
      </c>
      <c r="E218" s="76">
        <v>7000</v>
      </c>
      <c r="F218" s="76">
        <f t="shared" ref="F218:F223" si="108">C218*E218</f>
        <v>14000</v>
      </c>
      <c r="G218" s="76">
        <v>2000</v>
      </c>
      <c r="H218" s="76">
        <f>C218*G218</f>
        <v>4000</v>
      </c>
      <c r="I218" s="29">
        <f>F218+H218</f>
        <v>18000</v>
      </c>
      <c r="J218" s="82"/>
    </row>
    <row r="219" spans="1:10" s="47" customFormat="1" ht="21" customHeight="1">
      <c r="A219" s="57"/>
      <c r="B219" s="14" t="s">
        <v>810</v>
      </c>
      <c r="C219" s="15">
        <v>26</v>
      </c>
      <c r="D219" s="23" t="s">
        <v>157</v>
      </c>
      <c r="E219" s="15">
        <v>22</v>
      </c>
      <c r="F219" s="15">
        <f t="shared" si="108"/>
        <v>572</v>
      </c>
      <c r="G219" s="15">
        <v>19</v>
      </c>
      <c r="H219" s="15">
        <f t="shared" si="106"/>
        <v>494</v>
      </c>
      <c r="I219" s="16">
        <f t="shared" si="107"/>
        <v>1066</v>
      </c>
      <c r="J219" s="8"/>
    </row>
    <row r="220" spans="1:10" s="47" customFormat="1" ht="21" customHeight="1">
      <c r="A220" s="13"/>
      <c r="B220" s="113" t="s">
        <v>442</v>
      </c>
      <c r="C220" s="76">
        <v>1</v>
      </c>
      <c r="D220" s="75" t="s">
        <v>50</v>
      </c>
      <c r="E220" s="76">
        <f>(F219+H219)*15%</f>
        <v>159.9</v>
      </c>
      <c r="F220" s="76">
        <f>C220*E220</f>
        <v>159.9</v>
      </c>
      <c r="G220" s="76">
        <v>0</v>
      </c>
      <c r="H220" s="76">
        <f>C220*G220</f>
        <v>0</v>
      </c>
      <c r="I220" s="29">
        <f>F220+H220</f>
        <v>159.9</v>
      </c>
      <c r="J220" s="82"/>
    </row>
    <row r="221" spans="1:10" s="47" customFormat="1" ht="21" customHeight="1">
      <c r="A221" s="57"/>
      <c r="B221" s="14" t="s">
        <v>811</v>
      </c>
      <c r="C221" s="15">
        <v>0</v>
      </c>
      <c r="D221" s="23" t="s">
        <v>157</v>
      </c>
      <c r="E221" s="15">
        <v>79</v>
      </c>
      <c r="F221" s="15">
        <f t="shared" si="108"/>
        <v>0</v>
      </c>
      <c r="G221" s="15">
        <v>20</v>
      </c>
      <c r="H221" s="15">
        <f t="shared" si="106"/>
        <v>0</v>
      </c>
      <c r="I221" s="16">
        <f t="shared" si="107"/>
        <v>0</v>
      </c>
      <c r="J221" s="8"/>
    </row>
    <row r="222" spans="1:10" s="47" customFormat="1" ht="21" customHeight="1">
      <c r="A222" s="13"/>
      <c r="B222" s="113" t="s">
        <v>812</v>
      </c>
      <c r="C222" s="76">
        <v>0</v>
      </c>
      <c r="D222" s="75" t="s">
        <v>157</v>
      </c>
      <c r="E222" s="76">
        <v>28</v>
      </c>
      <c r="F222" s="76">
        <f t="shared" si="108"/>
        <v>0</v>
      </c>
      <c r="G222" s="76">
        <v>16</v>
      </c>
      <c r="H222" s="76">
        <f t="shared" si="106"/>
        <v>0</v>
      </c>
      <c r="I222" s="29">
        <f t="shared" si="107"/>
        <v>0</v>
      </c>
      <c r="J222" s="82"/>
    </row>
    <row r="223" spans="1:10" s="47" customFormat="1" ht="21" customHeight="1">
      <c r="A223" s="13"/>
      <c r="B223" s="14" t="s">
        <v>806</v>
      </c>
      <c r="C223" s="15">
        <v>0</v>
      </c>
      <c r="D223" s="23" t="s">
        <v>157</v>
      </c>
      <c r="E223" s="15">
        <v>300</v>
      </c>
      <c r="F223" s="15">
        <f t="shared" si="108"/>
        <v>0</v>
      </c>
      <c r="G223" s="15">
        <v>100</v>
      </c>
      <c r="H223" s="15">
        <f t="shared" si="106"/>
        <v>0</v>
      </c>
      <c r="I223" s="16">
        <f t="shared" si="107"/>
        <v>0</v>
      </c>
      <c r="J223" s="82"/>
    </row>
    <row r="224" spans="1:10" s="47" customFormat="1" ht="21" customHeight="1">
      <c r="A224" s="57"/>
      <c r="B224" s="14" t="s">
        <v>813</v>
      </c>
      <c r="C224" s="15">
        <v>1</v>
      </c>
      <c r="D224" s="23" t="s">
        <v>50</v>
      </c>
      <c r="E224" s="15">
        <f>C219*120</f>
        <v>3120</v>
      </c>
      <c r="F224" s="15">
        <f>C224*E224</f>
        <v>3120</v>
      </c>
      <c r="G224" s="15">
        <v>0</v>
      </c>
      <c r="H224" s="15">
        <f>C224*G224</f>
        <v>0</v>
      </c>
      <c r="I224" s="16">
        <f>F224+H224</f>
        <v>3120</v>
      </c>
      <c r="J224" s="8"/>
    </row>
    <row r="225" spans="1:10" s="47" customFormat="1" ht="21" customHeight="1" thickBot="1">
      <c r="A225" s="57"/>
      <c r="B225" s="60" t="s">
        <v>814</v>
      </c>
      <c r="C225" s="15"/>
      <c r="D225" s="15"/>
      <c r="E225" s="15"/>
      <c r="F225" s="15"/>
      <c r="G225" s="15"/>
      <c r="H225" s="15"/>
      <c r="I225" s="61">
        <f>SUM(I193:I224)</f>
        <v>324475.68850000005</v>
      </c>
      <c r="J225" s="8"/>
    </row>
    <row r="226" spans="1:10" s="47" customFormat="1" ht="21" customHeight="1">
      <c r="A226" s="57"/>
      <c r="B226" s="60"/>
      <c r="C226" s="15"/>
      <c r="D226" s="15"/>
      <c r="E226" s="15"/>
      <c r="F226" s="15"/>
      <c r="G226" s="15"/>
      <c r="H226" s="15"/>
      <c r="I226" s="45"/>
      <c r="J226" s="8"/>
    </row>
    <row r="227" spans="1:10" s="47" customFormat="1" ht="21" customHeight="1">
      <c r="A227" s="57"/>
      <c r="B227" s="60"/>
      <c r="C227" s="15"/>
      <c r="D227" s="15"/>
      <c r="E227" s="15"/>
      <c r="F227" s="15"/>
      <c r="G227" s="15"/>
      <c r="H227" s="15"/>
      <c r="I227" s="16"/>
      <c r="J227" s="8"/>
    </row>
    <row r="228" spans="1:10" s="47" customFormat="1" ht="21" customHeight="1" thickBot="1">
      <c r="A228" s="254"/>
      <c r="B228" s="438"/>
      <c r="C228" s="26"/>
      <c r="D228" s="26"/>
      <c r="E228" s="26"/>
      <c r="F228" s="26"/>
      <c r="G228" s="26"/>
      <c r="H228" s="26"/>
      <c r="I228" s="61"/>
      <c r="J228" s="11"/>
    </row>
    <row r="229" spans="1:10" s="47" customFormat="1" ht="21" customHeight="1" thickBot="1">
      <c r="A229" s="552"/>
      <c r="B229" s="483" t="s">
        <v>672</v>
      </c>
      <c r="C229" s="484"/>
      <c r="D229" s="484"/>
      <c r="E229" s="484"/>
      <c r="F229" s="484"/>
      <c r="G229" s="484"/>
      <c r="H229" s="484"/>
      <c r="I229" s="429">
        <f>I114+I141+I190+I225</f>
        <v>1855290.398</v>
      </c>
      <c r="J229" s="486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firstPageNumber="39" orientation="landscape" useFirstPageNumber="1" r:id="rId1"/>
  <headerFooter alignWithMargins="0">
    <oddHeader xml:space="preserve">&amp;R&amp;"TH SarabunPSK,ธรรมดา"&amp;12แบบ ปร.4 แผ่นที่ &amp;P/48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Y36"/>
  <sheetViews>
    <sheetView view="pageBreakPreview" zoomScaleNormal="100" zoomScaleSheetLayoutView="100" zoomScalePageLayoutView="120" workbookViewId="0">
      <selection activeCell="Q195" sqref="Q195"/>
    </sheetView>
  </sheetViews>
  <sheetFormatPr defaultColWidth="9.140625" defaultRowHeight="24.95" customHeight="1"/>
  <cols>
    <col min="1" max="20" width="5.7109375" style="405" customWidth="1"/>
    <col min="21" max="22" width="9.140625" style="405"/>
    <col min="23" max="23" width="11.85546875" style="405" bestFit="1" customWidth="1"/>
    <col min="24" max="24" width="12.42578125" style="405" bestFit="1" customWidth="1"/>
    <col min="25" max="16384" width="9.140625" style="405"/>
  </cols>
  <sheetData>
    <row r="1" spans="1:25" ht="24" customHeight="1">
      <c r="A1" s="562" t="s">
        <v>815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O1" s="562"/>
      <c r="P1" s="562"/>
      <c r="Q1" s="562"/>
      <c r="R1" s="562"/>
      <c r="S1" s="562"/>
      <c r="T1" s="562"/>
      <c r="U1" s="406"/>
      <c r="V1" s="406"/>
      <c r="W1" s="406"/>
      <c r="X1" s="406"/>
      <c r="Y1" s="406"/>
    </row>
    <row r="2" spans="1:25" ht="24" customHeight="1">
      <c r="A2" s="618" t="s">
        <v>23</v>
      </c>
      <c r="B2" s="618"/>
      <c r="C2" s="618"/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</row>
    <row r="3" spans="1:25" ht="24" customHeight="1">
      <c r="A3" s="354" t="s">
        <v>1</v>
      </c>
      <c r="B3" s="354"/>
      <c r="C3" s="354"/>
      <c r="D3" s="354"/>
      <c r="E3" s="409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</row>
    <row r="4" spans="1:25" ht="24" customHeight="1">
      <c r="A4" s="126" t="str">
        <f>ปร.6!A3</f>
        <v>สถานที่ก่อสร้าง    สาขาเวียงเชียงรุ้ง    จังหวัดเชียงราย</v>
      </c>
      <c r="B4" s="126"/>
      <c r="C4" s="126"/>
      <c r="D4" s="126"/>
      <c r="E4" s="115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</row>
    <row r="5" spans="1:25" ht="24" customHeight="1">
      <c r="A5" s="619" t="s">
        <v>3</v>
      </c>
      <c r="B5" s="619"/>
      <c r="C5" s="619"/>
      <c r="D5" s="619"/>
      <c r="E5" s="126" t="str">
        <f>ปร.6!C4</f>
        <v>6/2567(อบปป)</v>
      </c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</row>
    <row r="6" spans="1:25" ht="24" customHeight="1">
      <c r="A6" s="126" t="s">
        <v>5</v>
      </c>
      <c r="B6" s="126"/>
      <c r="C6" s="126"/>
      <c r="D6" s="126"/>
      <c r="E6" s="114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</row>
    <row r="7" spans="1:25" ht="24" customHeight="1">
      <c r="A7" s="126" t="s">
        <v>816</v>
      </c>
      <c r="B7" s="126"/>
      <c r="C7" s="126"/>
      <c r="D7" s="126"/>
      <c r="E7" s="367">
        <v>3</v>
      </c>
      <c r="F7" s="367" t="s">
        <v>817</v>
      </c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</row>
    <row r="8" spans="1:25" ht="24" customHeight="1">
      <c r="A8" s="126" t="str">
        <f>ปร.6!A7</f>
        <v>คำนวณราคาโดย      ………………………………………………………………………………………………</v>
      </c>
      <c r="B8" s="126"/>
      <c r="C8" s="126"/>
      <c r="D8" s="126"/>
      <c r="E8" s="367"/>
      <c r="F8" s="367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5" ht="24" customHeight="1">
      <c r="A9" s="619" t="str">
        <f>ปร.6!A8</f>
        <v xml:space="preserve">คำนวณราคาเมื่อวันที่  </v>
      </c>
      <c r="B9" s="619"/>
      <c r="C9" s="619"/>
      <c r="D9" s="619"/>
      <c r="E9" s="512" t="str">
        <f>ปร.6!C8</f>
        <v>………………………………………………………………………………..</v>
      </c>
      <c r="F9" s="512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5" ht="24" customHeight="1" thickBot="1">
      <c r="A10" s="620"/>
      <c r="B10" s="620"/>
      <c r="C10" s="620"/>
      <c r="D10" s="620"/>
      <c r="E10" s="620"/>
      <c r="F10" s="620"/>
      <c r="G10" s="620"/>
      <c r="H10" s="620"/>
      <c r="I10" s="620"/>
      <c r="J10" s="620"/>
      <c r="K10" s="620"/>
      <c r="L10" s="620"/>
      <c r="M10" s="620"/>
      <c r="N10" s="620"/>
      <c r="O10" s="620"/>
      <c r="P10" s="620"/>
      <c r="Q10" s="620"/>
      <c r="R10" s="620"/>
      <c r="S10" s="621" t="s">
        <v>10</v>
      </c>
      <c r="T10" s="621"/>
    </row>
    <row r="11" spans="1:25" ht="24" customHeight="1" thickTop="1" thickBot="1">
      <c r="A11" s="625" t="s">
        <v>11</v>
      </c>
      <c r="B11" s="623"/>
      <c r="C11" s="625" t="s">
        <v>12</v>
      </c>
      <c r="D11" s="622"/>
      <c r="E11" s="622"/>
      <c r="F11" s="622"/>
      <c r="G11" s="622"/>
      <c r="H11" s="622"/>
      <c r="I11" s="623"/>
      <c r="J11" s="622" t="s">
        <v>818</v>
      </c>
      <c r="K11" s="622"/>
      <c r="L11" s="623"/>
      <c r="M11" s="622" t="s">
        <v>819</v>
      </c>
      <c r="N11" s="622"/>
      <c r="O11" s="623"/>
      <c r="P11" s="622" t="s">
        <v>13</v>
      </c>
      <c r="Q11" s="622"/>
      <c r="R11" s="623"/>
      <c r="S11" s="622" t="s">
        <v>14</v>
      </c>
      <c r="T11" s="623"/>
    </row>
    <row r="12" spans="1:25" ht="24" customHeight="1" thickTop="1">
      <c r="A12" s="624"/>
      <c r="B12" s="617"/>
      <c r="C12" s="624" t="s">
        <v>820</v>
      </c>
      <c r="D12" s="616"/>
      <c r="E12" s="616"/>
      <c r="F12" s="616"/>
      <c r="G12" s="616"/>
      <c r="H12" s="616"/>
      <c r="I12" s="617"/>
      <c r="J12" s="626"/>
      <c r="K12" s="626"/>
      <c r="L12" s="627"/>
      <c r="M12" s="626"/>
      <c r="N12" s="626"/>
      <c r="O12" s="627"/>
      <c r="P12" s="626"/>
      <c r="Q12" s="626"/>
      <c r="R12" s="627"/>
      <c r="S12" s="616"/>
      <c r="T12" s="617"/>
    </row>
    <row r="13" spans="1:25" ht="24" customHeight="1">
      <c r="A13" s="599">
        <v>1</v>
      </c>
      <c r="B13" s="600"/>
      <c r="C13" s="601" t="s">
        <v>821</v>
      </c>
      <c r="D13" s="602"/>
      <c r="E13" s="602"/>
      <c r="F13" s="602"/>
      <c r="G13" s="602"/>
      <c r="H13" s="602"/>
      <c r="I13" s="603"/>
      <c r="J13" s="604">
        <f>'ปร.4.'!I45</f>
        <v>663350</v>
      </c>
      <c r="K13" s="604"/>
      <c r="L13" s="605"/>
      <c r="M13" s="606">
        <v>7.0000000000000007E-2</v>
      </c>
      <c r="N13" s="607"/>
      <c r="O13" s="608"/>
      <c r="P13" s="614">
        <f>J13+(J13*M13)</f>
        <v>709784.5</v>
      </c>
      <c r="Q13" s="604"/>
      <c r="R13" s="605"/>
      <c r="S13" s="615"/>
      <c r="T13" s="600"/>
    </row>
    <row r="14" spans="1:25" ht="24" customHeight="1">
      <c r="A14" s="599">
        <v>2</v>
      </c>
      <c r="B14" s="600"/>
      <c r="C14" s="601" t="s">
        <v>822</v>
      </c>
      <c r="D14" s="602"/>
      <c r="E14" s="602"/>
      <c r="F14" s="602"/>
      <c r="G14" s="602"/>
      <c r="H14" s="602"/>
      <c r="I14" s="603"/>
      <c r="J14" s="604">
        <f>'ปร.4.'!I61</f>
        <v>58690</v>
      </c>
      <c r="K14" s="604"/>
      <c r="L14" s="605"/>
      <c r="M14" s="606">
        <v>7.0000000000000007E-2</v>
      </c>
      <c r="N14" s="607"/>
      <c r="O14" s="608"/>
      <c r="P14" s="614">
        <f>J14+(J14*M14)</f>
        <v>62798.3</v>
      </c>
      <c r="Q14" s="604"/>
      <c r="R14" s="605"/>
      <c r="S14" s="615"/>
      <c r="T14" s="600"/>
    </row>
    <row r="15" spans="1:25" ht="24" customHeight="1">
      <c r="A15" s="445"/>
      <c r="B15" s="444"/>
      <c r="C15" s="446"/>
      <c r="D15" s="447"/>
      <c r="E15" s="447"/>
      <c r="F15" s="447"/>
      <c r="G15" s="447"/>
      <c r="H15" s="447"/>
      <c r="I15" s="448"/>
      <c r="J15" s="474"/>
      <c r="K15" s="474"/>
      <c r="L15" s="475"/>
      <c r="M15" s="476"/>
      <c r="N15" s="477"/>
      <c r="O15" s="478"/>
      <c r="P15" s="479"/>
      <c r="Q15" s="474"/>
      <c r="R15" s="475"/>
      <c r="S15" s="473"/>
      <c r="T15" s="444"/>
    </row>
    <row r="16" spans="1:25" ht="24" customHeight="1">
      <c r="A16" s="445"/>
      <c r="B16" s="444"/>
      <c r="C16" s="446"/>
      <c r="D16" s="447"/>
      <c r="E16" s="447"/>
      <c r="F16" s="447"/>
      <c r="G16" s="447"/>
      <c r="H16" s="447"/>
      <c r="I16" s="448"/>
      <c r="J16" s="474"/>
      <c r="K16" s="474"/>
      <c r="L16" s="475"/>
      <c r="M16" s="502"/>
      <c r="N16" s="503"/>
      <c r="O16" s="504"/>
      <c r="P16" s="479"/>
      <c r="Q16" s="474"/>
      <c r="R16" s="475"/>
      <c r="S16" s="473"/>
      <c r="T16" s="444"/>
    </row>
    <row r="17" spans="1:20" ht="24" customHeight="1">
      <c r="A17" s="445"/>
      <c r="B17" s="444"/>
      <c r="C17" s="446"/>
      <c r="D17" s="447"/>
      <c r="E17" s="447"/>
      <c r="F17" s="447"/>
      <c r="G17" s="447"/>
      <c r="H17" s="447"/>
      <c r="I17" s="448"/>
      <c r="J17" s="474"/>
      <c r="K17" s="474"/>
      <c r="L17" s="475"/>
      <c r="M17" s="502"/>
      <c r="N17" s="503"/>
      <c r="O17" s="504"/>
      <c r="P17" s="479"/>
      <c r="Q17" s="474"/>
      <c r="R17" s="475"/>
      <c r="S17" s="473"/>
      <c r="T17" s="444"/>
    </row>
    <row r="18" spans="1:20" ht="24" customHeight="1">
      <c r="A18" s="445"/>
      <c r="B18" s="444"/>
      <c r="C18" s="446"/>
      <c r="D18" s="447"/>
      <c r="E18" s="447"/>
      <c r="F18" s="447"/>
      <c r="G18" s="447"/>
      <c r="H18" s="447"/>
      <c r="I18" s="448"/>
      <c r="J18" s="474"/>
      <c r="K18" s="474"/>
      <c r="L18" s="475"/>
      <c r="M18" s="502"/>
      <c r="N18" s="503"/>
      <c r="O18" s="504"/>
      <c r="P18" s="479"/>
      <c r="Q18" s="474"/>
      <c r="R18" s="475"/>
      <c r="S18" s="473"/>
      <c r="T18" s="444"/>
    </row>
    <row r="19" spans="1:20" ht="24" customHeight="1">
      <c r="A19" s="445"/>
      <c r="B19" s="444"/>
      <c r="C19" s="446"/>
      <c r="D19" s="447"/>
      <c r="E19" s="447"/>
      <c r="F19" s="447"/>
      <c r="G19" s="447"/>
      <c r="H19" s="447"/>
      <c r="I19" s="448"/>
      <c r="J19" s="474"/>
      <c r="K19" s="474"/>
      <c r="L19" s="475"/>
      <c r="M19" s="502"/>
      <c r="N19" s="503"/>
      <c r="O19" s="504"/>
      <c r="P19" s="479"/>
      <c r="Q19" s="474"/>
      <c r="R19" s="475"/>
      <c r="S19" s="473"/>
      <c r="T19" s="444"/>
    </row>
    <row r="20" spans="1:20" ht="24" customHeight="1" thickBot="1">
      <c r="A20" s="599"/>
      <c r="B20" s="600"/>
      <c r="C20" s="601"/>
      <c r="D20" s="602"/>
      <c r="E20" s="602"/>
      <c r="F20" s="602"/>
      <c r="G20" s="602"/>
      <c r="H20" s="602"/>
      <c r="I20" s="603"/>
      <c r="J20" s="604"/>
      <c r="K20" s="604"/>
      <c r="L20" s="605"/>
      <c r="M20" s="611"/>
      <c r="N20" s="612"/>
      <c r="O20" s="613"/>
      <c r="P20" s="614"/>
      <c r="Q20" s="604"/>
      <c r="R20" s="605"/>
      <c r="S20" s="615"/>
      <c r="T20" s="600"/>
    </row>
    <row r="21" spans="1:20" ht="24" customHeight="1" thickTop="1" thickBot="1">
      <c r="A21" s="609" t="s">
        <v>823</v>
      </c>
      <c r="B21" s="609"/>
      <c r="C21" s="609"/>
      <c r="D21" s="609"/>
      <c r="E21" s="609"/>
      <c r="F21" s="609"/>
      <c r="G21" s="609"/>
      <c r="H21" s="609"/>
      <c r="I21" s="609"/>
      <c r="J21" s="609"/>
      <c r="K21" s="609"/>
      <c r="L21" s="609"/>
      <c r="M21" s="610"/>
      <c r="N21" s="610"/>
      <c r="O21" s="359"/>
      <c r="P21" s="594">
        <f>SUM(P12:R20)</f>
        <v>772582.8</v>
      </c>
      <c r="Q21" s="595"/>
      <c r="R21" s="596"/>
      <c r="S21" s="597"/>
      <c r="T21" s="598"/>
    </row>
    <row r="22" spans="1:20" ht="24" customHeight="1" thickTop="1">
      <c r="A22" s="480"/>
      <c r="B22" s="480"/>
      <c r="C22" s="480"/>
      <c r="D22" s="480"/>
      <c r="E22" s="480"/>
      <c r="F22" s="480"/>
      <c r="G22" s="480"/>
      <c r="H22" s="480"/>
      <c r="I22" s="480"/>
      <c r="J22" s="480"/>
      <c r="K22" s="480"/>
      <c r="L22" s="480"/>
      <c r="M22" s="480"/>
      <c r="N22" s="480"/>
      <c r="O22" s="359"/>
      <c r="P22" s="500"/>
      <c r="Q22" s="500"/>
      <c r="R22" s="500"/>
      <c r="S22" s="501"/>
      <c r="T22" s="501"/>
    </row>
    <row r="23" spans="1:20" ht="24" customHeight="1">
      <c r="A23" s="480"/>
      <c r="B23" s="480"/>
      <c r="C23" s="480"/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359"/>
      <c r="P23" s="500"/>
      <c r="Q23" s="500"/>
      <c r="R23" s="500"/>
      <c r="S23" s="501"/>
      <c r="T23" s="501"/>
    </row>
    <row r="24" spans="1:20" ht="24" customHeight="1">
      <c r="A24" s="480"/>
      <c r="B24" s="480"/>
      <c r="C24" s="480"/>
      <c r="D24" s="480"/>
      <c r="E24" s="480"/>
      <c r="F24" s="480"/>
      <c r="G24" s="480"/>
      <c r="H24" s="480"/>
      <c r="I24" s="480"/>
      <c r="J24" s="480"/>
      <c r="K24" s="480"/>
      <c r="L24" s="480"/>
      <c r="M24" s="480"/>
      <c r="N24" s="480"/>
      <c r="O24" s="359"/>
      <c r="P24" s="500"/>
      <c r="Q24" s="500"/>
      <c r="R24" s="500"/>
      <c r="S24" s="501"/>
      <c r="T24" s="501"/>
    </row>
    <row r="25" spans="1:20" s="1" customFormat="1" ht="22.5" customHeight="1">
      <c r="A25" s="125"/>
      <c r="B25" s="573"/>
      <c r="C25" s="573"/>
      <c r="D25" s="573"/>
      <c r="E25" s="573"/>
      <c r="F25" s="573"/>
      <c r="G25" s="573"/>
      <c r="H25" s="573"/>
      <c r="I25" s="573"/>
      <c r="J25" s="573"/>
      <c r="K25" s="573"/>
      <c r="L25" s="573"/>
      <c r="M25" s="573"/>
      <c r="N25" s="573"/>
      <c r="O25" s="573"/>
      <c r="P25" s="573"/>
      <c r="Q25" s="573"/>
      <c r="R25" s="573"/>
      <c r="S25" s="573"/>
    </row>
    <row r="26" spans="1:20" s="1" customFormat="1" ht="22.5" customHeight="1">
      <c r="A26" s="125"/>
      <c r="B26" s="574"/>
      <c r="C26" s="574"/>
      <c r="D26" s="574"/>
      <c r="E26" s="574"/>
      <c r="F26" s="574"/>
      <c r="G26" s="574"/>
      <c r="H26" s="574"/>
      <c r="I26" s="574"/>
      <c r="J26" s="574"/>
      <c r="K26" s="574"/>
      <c r="L26" s="574"/>
      <c r="M26" s="574"/>
      <c r="N26" s="574"/>
      <c r="O26" s="574"/>
      <c r="P26" s="574"/>
      <c r="Q26" s="574"/>
      <c r="R26" s="574"/>
      <c r="S26" s="574"/>
    </row>
    <row r="27" spans="1:20" s="1" customFormat="1" ht="22.5" customHeight="1">
      <c r="A27" s="125"/>
      <c r="B27" s="574"/>
      <c r="C27" s="574"/>
      <c r="D27" s="574"/>
      <c r="E27" s="574"/>
      <c r="F27" s="574"/>
      <c r="G27" s="574"/>
      <c r="H27" s="574"/>
      <c r="I27" s="574"/>
      <c r="J27" s="574"/>
      <c r="K27" s="574"/>
      <c r="L27" s="574"/>
      <c r="M27" s="574"/>
      <c r="N27" s="574"/>
      <c r="O27" s="574"/>
      <c r="P27" s="574"/>
      <c r="Q27" s="574"/>
      <c r="R27" s="574"/>
      <c r="S27" s="574"/>
    </row>
    <row r="28" spans="1:20" s="1" customFormat="1" ht="22.5" customHeight="1">
      <c r="A28" s="125"/>
      <c r="B28" s="574"/>
      <c r="C28" s="574"/>
      <c r="D28" s="574"/>
      <c r="E28" s="574"/>
      <c r="F28" s="574"/>
      <c r="G28" s="574"/>
      <c r="H28" s="574"/>
      <c r="I28" s="574"/>
      <c r="J28" s="574"/>
      <c r="K28" s="574"/>
      <c r="L28" s="574"/>
      <c r="M28" s="574"/>
      <c r="N28" s="574"/>
      <c r="O28" s="574"/>
      <c r="P28" s="574"/>
      <c r="Q28" s="574"/>
      <c r="R28" s="574"/>
      <c r="S28" s="574"/>
    </row>
    <row r="29" spans="1:20" s="1" customFormat="1" ht="22.5" customHeight="1">
      <c r="A29" s="125"/>
      <c r="B29" s="129"/>
      <c r="C29" s="129"/>
      <c r="D29" s="129"/>
      <c r="E29" s="129"/>
      <c r="F29" s="129"/>
      <c r="G29" s="125"/>
      <c r="I29" s="538"/>
      <c r="J29" s="538"/>
      <c r="K29" s="538"/>
      <c r="L29" s="540"/>
    </row>
    <row r="30" spans="1:20" s="1" customFormat="1" ht="22.5" customHeight="1">
      <c r="A30" s="125"/>
      <c r="B30" s="125"/>
      <c r="C30" s="125"/>
      <c r="D30" s="125"/>
      <c r="E30" s="125"/>
      <c r="F30" s="125"/>
      <c r="G30" s="125"/>
      <c r="I30" s="538"/>
      <c r="J30" s="538"/>
      <c r="K30" s="538"/>
      <c r="L30" s="540"/>
    </row>
    <row r="31" spans="1:20" s="1" customFormat="1" ht="22.5" customHeight="1">
      <c r="A31" s="125"/>
      <c r="B31" s="129"/>
      <c r="C31" s="129"/>
      <c r="D31" s="129"/>
      <c r="E31" s="129"/>
      <c r="F31" s="129"/>
      <c r="G31" s="125"/>
      <c r="I31" s="538"/>
      <c r="J31" s="538"/>
      <c r="K31" s="538"/>
      <c r="L31" s="539"/>
    </row>
    <row r="32" spans="1:20" s="1" customFormat="1" ht="22.5" customHeight="1">
      <c r="B32" s="129"/>
      <c r="C32" s="129"/>
      <c r="D32" s="129"/>
      <c r="E32" s="129"/>
      <c r="F32" s="129"/>
      <c r="I32" s="538"/>
      <c r="J32" s="538"/>
      <c r="K32" s="538"/>
      <c r="L32" s="540"/>
    </row>
    <row r="33" spans="1:20" s="1" customFormat="1" ht="22.5" customHeight="1">
      <c r="B33" s="129"/>
      <c r="C33" s="129"/>
      <c r="D33" s="129"/>
      <c r="E33" s="129"/>
      <c r="F33" s="129"/>
    </row>
    <row r="34" spans="1:20" s="360" customFormat="1" ht="24" customHeight="1">
      <c r="A34" s="593"/>
      <c r="B34" s="593"/>
      <c r="C34" s="593"/>
      <c r="D34" s="593"/>
      <c r="E34" s="593"/>
      <c r="F34" s="593"/>
      <c r="G34" s="593"/>
      <c r="H34" s="593"/>
      <c r="I34" s="593"/>
      <c r="J34" s="593"/>
      <c r="K34" s="593"/>
      <c r="L34" s="593"/>
      <c r="M34" s="593"/>
      <c r="N34" s="593"/>
      <c r="O34" s="593"/>
      <c r="P34" s="593"/>
      <c r="Q34" s="593"/>
      <c r="R34" s="593"/>
      <c r="S34" s="593"/>
      <c r="T34" s="593"/>
    </row>
    <row r="35" spans="1:20" s="360" customFormat="1" ht="24" customHeight="1">
      <c r="A35" s="593"/>
      <c r="B35" s="593"/>
      <c r="C35" s="593"/>
      <c r="D35" s="593"/>
      <c r="E35" s="593"/>
      <c r="F35" s="593"/>
      <c r="G35" s="593"/>
      <c r="H35" s="593"/>
      <c r="I35" s="593"/>
      <c r="J35" s="593"/>
      <c r="K35" s="593"/>
      <c r="L35" s="593"/>
      <c r="M35" s="593"/>
      <c r="N35" s="593"/>
      <c r="O35" s="593"/>
      <c r="P35" s="593"/>
      <c r="Q35" s="593"/>
      <c r="R35" s="593"/>
      <c r="S35" s="593"/>
      <c r="T35" s="593"/>
    </row>
    <row r="36" spans="1:20" s="360" customFormat="1" ht="24" customHeight="1">
      <c r="A36" s="593"/>
      <c r="B36" s="593"/>
      <c r="C36" s="593"/>
      <c r="D36" s="593"/>
      <c r="E36" s="593"/>
      <c r="F36" s="593"/>
      <c r="G36" s="593"/>
      <c r="H36" s="593"/>
      <c r="I36" s="593"/>
      <c r="J36" s="593"/>
      <c r="K36" s="593"/>
      <c r="L36" s="593"/>
      <c r="M36" s="593"/>
      <c r="N36" s="593"/>
      <c r="O36" s="593"/>
      <c r="P36" s="593"/>
      <c r="Q36" s="593"/>
      <c r="R36" s="593"/>
      <c r="S36" s="593"/>
      <c r="T36" s="593"/>
    </row>
  </sheetData>
  <mergeCells count="49">
    <mergeCell ref="S11:T11"/>
    <mergeCell ref="A12:B12"/>
    <mergeCell ref="A11:B11"/>
    <mergeCell ref="C11:I11"/>
    <mergeCell ref="J11:L11"/>
    <mergeCell ref="M11:O11"/>
    <mergeCell ref="P11:R11"/>
    <mergeCell ref="C12:I12"/>
    <mergeCell ref="J12:L12"/>
    <mergeCell ref="M12:O12"/>
    <mergeCell ref="P12:R12"/>
    <mergeCell ref="A1:T1"/>
    <mergeCell ref="A2:T2"/>
    <mergeCell ref="A5:D5"/>
    <mergeCell ref="A9:D9"/>
    <mergeCell ref="A10:R10"/>
    <mergeCell ref="S10:T10"/>
    <mergeCell ref="S20:T20"/>
    <mergeCell ref="S13:T13"/>
    <mergeCell ref="P14:R14"/>
    <mergeCell ref="S14:T14"/>
    <mergeCell ref="S12:T12"/>
    <mergeCell ref="P20:R20"/>
    <mergeCell ref="A13:B13"/>
    <mergeCell ref="C13:I13"/>
    <mergeCell ref="J13:L13"/>
    <mergeCell ref="M13:O13"/>
    <mergeCell ref="P13:R13"/>
    <mergeCell ref="A14:B14"/>
    <mergeCell ref="C14:I14"/>
    <mergeCell ref="J14:L14"/>
    <mergeCell ref="M14:O14"/>
    <mergeCell ref="A21:N21"/>
    <mergeCell ref="A20:B20"/>
    <mergeCell ref="C20:I20"/>
    <mergeCell ref="J20:L20"/>
    <mergeCell ref="M20:O20"/>
    <mergeCell ref="B28:S28"/>
    <mergeCell ref="P21:R21"/>
    <mergeCell ref="S21:T21"/>
    <mergeCell ref="B25:S25"/>
    <mergeCell ref="B26:S26"/>
    <mergeCell ref="B27:S27"/>
    <mergeCell ref="A35:J35"/>
    <mergeCell ref="K35:T35"/>
    <mergeCell ref="A36:J36"/>
    <mergeCell ref="K36:T36"/>
    <mergeCell ref="A34:J34"/>
    <mergeCell ref="K34:T34"/>
  </mergeCells>
  <printOptions horizontalCentered="1"/>
  <pageMargins left="0.19685039370078741" right="0.19685039370078741" top="0.27559055118110237" bottom="0.27559055118110237" header="0.15748031496062992" footer="0.19685039370078741"/>
  <pageSetup paperSize="9" scale="95" orientation="portrait" r:id="rId1"/>
  <headerFooter alignWithMargins="0">
    <oddHeader>&amp;R&amp;"TH SarabunPSK,ตัวหนา"&amp;12แบบ ปร.5 (ข)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T75"/>
  <sheetViews>
    <sheetView view="pageBreakPreview" zoomScaleNormal="75" zoomScaleSheetLayoutView="100" workbookViewId="0">
      <pane ySplit="9" topLeftCell="A21" activePane="bottomLeft" state="frozen"/>
      <selection pane="bottomLeft" activeCell="Q195" sqref="Q195"/>
      <selection activeCell="Q195" sqref="Q195"/>
    </sheetView>
  </sheetViews>
  <sheetFormatPr defaultColWidth="9.140625" defaultRowHeight="20.100000000000001" customHeight="1"/>
  <cols>
    <col min="1" max="1" width="6.7109375" style="187" customWidth="1"/>
    <col min="2" max="2" width="56.7109375" style="151" customWidth="1"/>
    <col min="3" max="3" width="9.7109375" style="47" customWidth="1"/>
    <col min="4" max="4" width="6.7109375" style="151" customWidth="1"/>
    <col min="5" max="5" width="12.7109375" style="151" customWidth="1"/>
    <col min="6" max="6" width="15.7109375" style="151" customWidth="1"/>
    <col min="7" max="7" width="12.7109375" style="151" customWidth="1"/>
    <col min="8" max="8" width="15.7109375" style="151" customWidth="1"/>
    <col min="9" max="9" width="20.7109375" style="188" customWidth="1"/>
    <col min="10" max="10" width="10.7109375" style="151" customWidth="1"/>
    <col min="11" max="11" width="13" style="151" customWidth="1"/>
    <col min="12" max="16384" width="9.140625" style="151"/>
  </cols>
  <sheetData>
    <row r="1" spans="1:2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  <c r="M1" s="182"/>
      <c r="N1" s="182"/>
      <c r="O1" s="182"/>
      <c r="P1" s="183"/>
      <c r="Q1" s="182"/>
      <c r="R1" s="182"/>
      <c r="S1" s="183"/>
      <c r="T1" s="182"/>
    </row>
    <row r="2" spans="1:2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  <c r="M2" s="182"/>
      <c r="N2" s="182"/>
      <c r="O2" s="182"/>
      <c r="P2" s="183"/>
      <c r="Q2" s="182"/>
      <c r="R2" s="182"/>
      <c r="S2" s="183"/>
      <c r="T2" s="182"/>
    </row>
    <row r="3" spans="1:2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  <c r="M3" s="182"/>
      <c r="N3" s="182"/>
      <c r="O3" s="182"/>
      <c r="P3" s="183"/>
      <c r="Q3" s="182"/>
      <c r="R3" s="182"/>
      <c r="S3" s="183"/>
      <c r="T3" s="182"/>
    </row>
    <row r="4" spans="1:2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373" t="str">
        <f>ปร.6!C4</f>
        <v>6/2567(อบปป)</v>
      </c>
      <c r="H4" s="373"/>
      <c r="I4" s="373"/>
      <c r="J4" s="373"/>
      <c r="M4" s="182"/>
      <c r="N4" s="182"/>
      <c r="O4" s="182"/>
      <c r="P4" s="183"/>
      <c r="Q4" s="182"/>
      <c r="R4" s="182"/>
      <c r="S4" s="183"/>
      <c r="T4" s="182"/>
    </row>
    <row r="5" spans="1:2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  <c r="M5" s="182"/>
      <c r="N5" s="182"/>
      <c r="O5" s="182"/>
      <c r="P5" s="183"/>
      <c r="Q5" s="182"/>
      <c r="R5" s="182"/>
      <c r="S5" s="183"/>
      <c r="T5" s="182"/>
    </row>
    <row r="6" spans="1:20" s="184" customFormat="1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20" s="184" customFormat="1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2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2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20" ht="21" customHeight="1">
      <c r="A10" s="201"/>
      <c r="B10" s="198" t="s">
        <v>824</v>
      </c>
      <c r="C10" s="262"/>
      <c r="D10" s="189"/>
      <c r="E10" s="189"/>
      <c r="F10" s="189"/>
      <c r="G10" s="189"/>
      <c r="H10" s="189"/>
      <c r="I10" s="189"/>
      <c r="J10" s="189"/>
    </row>
    <row r="11" spans="1:20" ht="21" customHeight="1">
      <c r="A11" s="202">
        <v>1</v>
      </c>
      <c r="B11" s="203" t="s">
        <v>825</v>
      </c>
      <c r="C11" s="15"/>
      <c r="D11" s="66"/>
      <c r="E11" s="67"/>
      <c r="F11" s="67"/>
      <c r="G11" s="67"/>
      <c r="H11" s="67"/>
      <c r="I11" s="68"/>
      <c r="J11" s="69"/>
    </row>
    <row r="12" spans="1:20" ht="21" customHeight="1">
      <c r="A12" s="190"/>
      <c r="B12" s="174" t="s">
        <v>826</v>
      </c>
      <c r="C12" s="15"/>
      <c r="D12" s="66"/>
      <c r="E12" s="67"/>
      <c r="F12" s="67"/>
      <c r="G12" s="67"/>
      <c r="H12" s="67"/>
      <c r="I12" s="68"/>
      <c r="J12" s="191"/>
    </row>
    <row r="13" spans="1:20" ht="21" customHeight="1">
      <c r="A13" s="190"/>
      <c r="B13" s="181" t="s">
        <v>827</v>
      </c>
      <c r="C13" s="15">
        <v>4</v>
      </c>
      <c r="D13" s="66" t="s">
        <v>125</v>
      </c>
      <c r="E13" s="67">
        <v>23000</v>
      </c>
      <c r="F13" s="67">
        <f t="shared" ref="F13:F36" si="0">C13*E13</f>
        <v>92000</v>
      </c>
      <c r="G13" s="67">
        <v>0</v>
      </c>
      <c r="H13" s="67">
        <f t="shared" ref="H13:H36" si="1">C13*G13</f>
        <v>0</v>
      </c>
      <c r="I13" s="68">
        <f t="shared" ref="I13:I36" si="2">F13+H13</f>
        <v>92000</v>
      </c>
      <c r="J13" s="69"/>
    </row>
    <row r="14" spans="1:20" ht="21" customHeight="1">
      <c r="A14" s="190"/>
      <c r="B14" s="181" t="s">
        <v>828</v>
      </c>
      <c r="C14" s="15">
        <v>1</v>
      </c>
      <c r="D14" s="66" t="s">
        <v>125</v>
      </c>
      <c r="E14" s="67">
        <v>12500</v>
      </c>
      <c r="F14" s="67">
        <f t="shared" si="0"/>
        <v>12500</v>
      </c>
      <c r="G14" s="67">
        <v>0</v>
      </c>
      <c r="H14" s="67">
        <f t="shared" si="1"/>
        <v>0</v>
      </c>
      <c r="I14" s="68">
        <f t="shared" si="2"/>
        <v>12500</v>
      </c>
      <c r="J14" s="69"/>
    </row>
    <row r="15" spans="1:20" ht="21" customHeight="1">
      <c r="A15" s="190"/>
      <c r="B15" s="181" t="s">
        <v>829</v>
      </c>
      <c r="C15" s="15">
        <v>1</v>
      </c>
      <c r="D15" s="66" t="s">
        <v>125</v>
      </c>
      <c r="E15" s="67">
        <v>18000</v>
      </c>
      <c r="F15" s="67">
        <f t="shared" si="0"/>
        <v>18000</v>
      </c>
      <c r="G15" s="67">
        <v>0</v>
      </c>
      <c r="H15" s="67">
        <f t="shared" si="1"/>
        <v>0</v>
      </c>
      <c r="I15" s="68">
        <f t="shared" si="2"/>
        <v>18000</v>
      </c>
      <c r="J15" s="69"/>
    </row>
    <row r="16" spans="1:20" ht="21" customHeight="1">
      <c r="A16" s="190"/>
      <c r="B16" s="181" t="s">
        <v>830</v>
      </c>
      <c r="C16" s="15">
        <v>3</v>
      </c>
      <c r="D16" s="66" t="s">
        <v>125</v>
      </c>
      <c r="E16" s="67">
        <v>5000</v>
      </c>
      <c r="F16" s="67">
        <f t="shared" si="0"/>
        <v>15000</v>
      </c>
      <c r="G16" s="67">
        <v>0</v>
      </c>
      <c r="H16" s="67">
        <f t="shared" si="1"/>
        <v>0</v>
      </c>
      <c r="I16" s="68">
        <f t="shared" si="2"/>
        <v>15000</v>
      </c>
      <c r="J16" s="69"/>
    </row>
    <row r="17" spans="1:10" s="186" customFormat="1" ht="38.25" customHeight="1">
      <c r="A17" s="204"/>
      <c r="B17" s="205" t="s">
        <v>831</v>
      </c>
      <c r="C17" s="256">
        <v>1</v>
      </c>
      <c r="D17" s="206" t="s">
        <v>125</v>
      </c>
      <c r="E17" s="171">
        <v>3500</v>
      </c>
      <c r="F17" s="171">
        <f t="shared" si="0"/>
        <v>3500</v>
      </c>
      <c r="G17" s="171">
        <v>0</v>
      </c>
      <c r="H17" s="171">
        <f t="shared" si="1"/>
        <v>0</v>
      </c>
      <c r="I17" s="172">
        <f t="shared" si="2"/>
        <v>3500</v>
      </c>
      <c r="J17" s="173"/>
    </row>
    <row r="18" spans="1:10" ht="21" customHeight="1">
      <c r="A18" s="190"/>
      <c r="B18" s="181" t="s">
        <v>832</v>
      </c>
      <c r="C18" s="15">
        <v>3</v>
      </c>
      <c r="D18" s="66" t="s">
        <v>125</v>
      </c>
      <c r="E18" s="67">
        <v>3400</v>
      </c>
      <c r="F18" s="67">
        <f t="shared" si="0"/>
        <v>10200</v>
      </c>
      <c r="G18" s="67">
        <v>0</v>
      </c>
      <c r="H18" s="67">
        <f t="shared" si="1"/>
        <v>0</v>
      </c>
      <c r="I18" s="68">
        <f t="shared" si="2"/>
        <v>10200</v>
      </c>
      <c r="J18" s="69"/>
    </row>
    <row r="19" spans="1:10" ht="21" customHeight="1">
      <c r="A19" s="190"/>
      <c r="B19" s="181" t="s">
        <v>833</v>
      </c>
      <c r="C19" s="15">
        <v>1</v>
      </c>
      <c r="D19" s="66" t="s">
        <v>125</v>
      </c>
      <c r="E19" s="67">
        <v>3600</v>
      </c>
      <c r="F19" s="67">
        <f t="shared" si="0"/>
        <v>3600</v>
      </c>
      <c r="G19" s="67">
        <v>0</v>
      </c>
      <c r="H19" s="67">
        <f t="shared" si="1"/>
        <v>0</v>
      </c>
      <c r="I19" s="68">
        <f t="shared" si="2"/>
        <v>3600</v>
      </c>
      <c r="J19" s="69"/>
    </row>
    <row r="20" spans="1:10" ht="21" customHeight="1">
      <c r="A20" s="190"/>
      <c r="B20" s="196" t="s">
        <v>834</v>
      </c>
      <c r="C20" s="15">
        <v>1</v>
      </c>
      <c r="D20" s="66" t="s">
        <v>125</v>
      </c>
      <c r="E20" s="67">
        <v>5800</v>
      </c>
      <c r="F20" s="67">
        <f t="shared" si="0"/>
        <v>5800</v>
      </c>
      <c r="G20" s="67">
        <v>0</v>
      </c>
      <c r="H20" s="67">
        <f t="shared" si="1"/>
        <v>0</v>
      </c>
      <c r="I20" s="68">
        <f t="shared" si="2"/>
        <v>5800</v>
      </c>
      <c r="J20" s="69"/>
    </row>
    <row r="21" spans="1:10" ht="21" customHeight="1">
      <c r="A21" s="190"/>
      <c r="B21" s="196" t="s">
        <v>835</v>
      </c>
      <c r="C21" s="15">
        <v>13</v>
      </c>
      <c r="D21" s="66" t="s">
        <v>125</v>
      </c>
      <c r="E21" s="67">
        <v>4800</v>
      </c>
      <c r="F21" s="67">
        <f t="shared" si="0"/>
        <v>62400</v>
      </c>
      <c r="G21" s="67">
        <v>0</v>
      </c>
      <c r="H21" s="67">
        <f t="shared" si="1"/>
        <v>0</v>
      </c>
      <c r="I21" s="68">
        <f t="shared" si="2"/>
        <v>62400</v>
      </c>
      <c r="J21" s="69"/>
    </row>
    <row r="22" spans="1:10" s="186" customFormat="1" ht="21" customHeight="1">
      <c r="A22" s="207"/>
      <c r="B22" s="208" t="s">
        <v>836</v>
      </c>
      <c r="C22" s="256">
        <v>4</v>
      </c>
      <c r="D22" s="206" t="s">
        <v>125</v>
      </c>
      <c r="E22" s="171">
        <v>3800</v>
      </c>
      <c r="F22" s="171">
        <f t="shared" si="0"/>
        <v>15200</v>
      </c>
      <c r="G22" s="171">
        <v>0</v>
      </c>
      <c r="H22" s="171">
        <f t="shared" si="1"/>
        <v>0</v>
      </c>
      <c r="I22" s="172">
        <f t="shared" si="2"/>
        <v>15200</v>
      </c>
      <c r="J22" s="173"/>
    </row>
    <row r="23" spans="1:10" ht="21" customHeight="1">
      <c r="A23" s="209"/>
      <c r="B23" s="196" t="s">
        <v>837</v>
      </c>
      <c r="C23" s="15">
        <v>2</v>
      </c>
      <c r="D23" s="66" t="s">
        <v>125</v>
      </c>
      <c r="E23" s="67">
        <v>3200</v>
      </c>
      <c r="F23" s="67">
        <f t="shared" si="0"/>
        <v>6400</v>
      </c>
      <c r="G23" s="67">
        <v>0</v>
      </c>
      <c r="H23" s="67">
        <f t="shared" si="1"/>
        <v>0</v>
      </c>
      <c r="I23" s="68">
        <f t="shared" si="2"/>
        <v>6400</v>
      </c>
      <c r="J23" s="69"/>
    </row>
    <row r="24" spans="1:10" ht="21" customHeight="1">
      <c r="A24" s="209"/>
      <c r="B24" s="196" t="s">
        <v>838</v>
      </c>
      <c r="C24" s="15">
        <v>12</v>
      </c>
      <c r="D24" s="66" t="s">
        <v>125</v>
      </c>
      <c r="E24" s="67">
        <v>3700</v>
      </c>
      <c r="F24" s="67">
        <f t="shared" si="0"/>
        <v>44400</v>
      </c>
      <c r="G24" s="67">
        <v>0</v>
      </c>
      <c r="H24" s="67">
        <f t="shared" si="1"/>
        <v>0</v>
      </c>
      <c r="I24" s="68">
        <f t="shared" si="2"/>
        <v>44400</v>
      </c>
      <c r="J24" s="69"/>
    </row>
    <row r="25" spans="1:10" ht="21" customHeight="1">
      <c r="A25" s="210"/>
      <c r="B25" s="211" t="s">
        <v>839</v>
      </c>
      <c r="C25" s="26">
        <v>6</v>
      </c>
      <c r="D25" s="212" t="s">
        <v>125</v>
      </c>
      <c r="E25" s="176">
        <v>5000</v>
      </c>
      <c r="F25" s="67">
        <f t="shared" si="0"/>
        <v>30000</v>
      </c>
      <c r="G25" s="176">
        <v>0</v>
      </c>
      <c r="H25" s="67">
        <f t="shared" si="1"/>
        <v>0</v>
      </c>
      <c r="I25" s="68">
        <f t="shared" si="2"/>
        <v>30000</v>
      </c>
      <c r="J25" s="175"/>
    </row>
    <row r="26" spans="1:10" ht="21" customHeight="1">
      <c r="A26" s="210"/>
      <c r="B26" s="211" t="s">
        <v>840</v>
      </c>
      <c r="C26" s="26">
        <v>1</v>
      </c>
      <c r="D26" s="212" t="s">
        <v>125</v>
      </c>
      <c r="E26" s="176">
        <v>5400</v>
      </c>
      <c r="F26" s="67">
        <f t="shared" si="0"/>
        <v>5400</v>
      </c>
      <c r="G26" s="176">
        <v>0</v>
      </c>
      <c r="H26" s="67">
        <f t="shared" si="1"/>
        <v>0</v>
      </c>
      <c r="I26" s="68">
        <f t="shared" si="2"/>
        <v>5400</v>
      </c>
      <c r="J26" s="175"/>
    </row>
    <row r="27" spans="1:10" ht="21" customHeight="1">
      <c r="A27" s="210"/>
      <c r="B27" s="211" t="s">
        <v>841</v>
      </c>
      <c r="C27" s="26">
        <v>1</v>
      </c>
      <c r="D27" s="212" t="s">
        <v>125</v>
      </c>
      <c r="E27" s="176">
        <v>6500</v>
      </c>
      <c r="F27" s="67">
        <f t="shared" si="0"/>
        <v>6500</v>
      </c>
      <c r="G27" s="176">
        <v>0</v>
      </c>
      <c r="H27" s="67">
        <f t="shared" si="1"/>
        <v>0</v>
      </c>
      <c r="I27" s="68">
        <f t="shared" si="2"/>
        <v>6500</v>
      </c>
      <c r="J27" s="175"/>
    </row>
    <row r="28" spans="1:10" ht="21" customHeight="1">
      <c r="A28" s="210"/>
      <c r="B28" s="211" t="s">
        <v>842</v>
      </c>
      <c r="C28" s="26">
        <v>5</v>
      </c>
      <c r="D28" s="212" t="s">
        <v>125</v>
      </c>
      <c r="E28" s="176">
        <v>8000</v>
      </c>
      <c r="F28" s="67">
        <f t="shared" si="0"/>
        <v>40000</v>
      </c>
      <c r="G28" s="176">
        <v>0</v>
      </c>
      <c r="H28" s="67">
        <f t="shared" si="1"/>
        <v>0</v>
      </c>
      <c r="I28" s="68">
        <f t="shared" si="2"/>
        <v>40000</v>
      </c>
      <c r="J28" s="175"/>
    </row>
    <row r="29" spans="1:10" ht="21" customHeight="1">
      <c r="A29" s="209"/>
      <c r="B29" s="181" t="s">
        <v>843</v>
      </c>
      <c r="C29" s="15">
        <v>0</v>
      </c>
      <c r="D29" s="66" t="s">
        <v>125</v>
      </c>
      <c r="E29" s="67">
        <v>4200</v>
      </c>
      <c r="F29" s="67">
        <f t="shared" si="0"/>
        <v>0</v>
      </c>
      <c r="G29" s="67">
        <v>0</v>
      </c>
      <c r="H29" s="67">
        <f t="shared" si="1"/>
        <v>0</v>
      </c>
      <c r="I29" s="68">
        <f t="shared" si="2"/>
        <v>0</v>
      </c>
      <c r="J29" s="69"/>
    </row>
    <row r="30" spans="1:10" ht="21" customHeight="1">
      <c r="A30" s="390"/>
      <c r="B30" s="234" t="s">
        <v>844</v>
      </c>
      <c r="C30" s="267">
        <v>0</v>
      </c>
      <c r="D30" s="219" t="s">
        <v>125</v>
      </c>
      <c r="E30" s="218">
        <v>1500</v>
      </c>
      <c r="F30" s="218">
        <f t="shared" si="0"/>
        <v>0</v>
      </c>
      <c r="G30" s="218">
        <v>0</v>
      </c>
      <c r="H30" s="218">
        <f t="shared" si="1"/>
        <v>0</v>
      </c>
      <c r="I30" s="220">
        <f t="shared" si="2"/>
        <v>0</v>
      </c>
      <c r="J30" s="221"/>
    </row>
    <row r="31" spans="1:10" ht="21" customHeight="1">
      <c r="A31" s="194"/>
      <c r="B31" s="222" t="s">
        <v>845</v>
      </c>
      <c r="C31" s="269">
        <v>19</v>
      </c>
      <c r="D31" s="195" t="s">
        <v>125</v>
      </c>
      <c r="E31" s="177">
        <v>3700</v>
      </c>
      <c r="F31" s="177">
        <f t="shared" si="0"/>
        <v>70300</v>
      </c>
      <c r="G31" s="177">
        <v>0</v>
      </c>
      <c r="H31" s="177">
        <f t="shared" si="1"/>
        <v>0</v>
      </c>
      <c r="I31" s="179">
        <f t="shared" si="2"/>
        <v>70300</v>
      </c>
      <c r="J31" s="178"/>
    </row>
    <row r="32" spans="1:10" ht="21" customHeight="1">
      <c r="A32" s="190"/>
      <c r="B32" s="181" t="s">
        <v>846</v>
      </c>
      <c r="C32" s="62">
        <v>8</v>
      </c>
      <c r="D32" s="66" t="s">
        <v>125</v>
      </c>
      <c r="E32" s="67">
        <v>3600</v>
      </c>
      <c r="F32" s="67">
        <f t="shared" si="0"/>
        <v>28800</v>
      </c>
      <c r="G32" s="67">
        <v>0</v>
      </c>
      <c r="H32" s="67">
        <f t="shared" si="1"/>
        <v>0</v>
      </c>
      <c r="I32" s="68">
        <f t="shared" si="2"/>
        <v>28800</v>
      </c>
      <c r="J32" s="69"/>
    </row>
    <row r="33" spans="1:10" s="47" customFormat="1" ht="21" customHeight="1">
      <c r="A33" s="252"/>
      <c r="B33" s="14" t="s">
        <v>847</v>
      </c>
      <c r="C33" s="62">
        <v>1</v>
      </c>
      <c r="D33" s="23" t="s">
        <v>125</v>
      </c>
      <c r="E33" s="15">
        <v>1450</v>
      </c>
      <c r="F33" s="15">
        <f t="shared" si="0"/>
        <v>1450</v>
      </c>
      <c r="G33" s="15">
        <v>0</v>
      </c>
      <c r="H33" s="15">
        <f t="shared" si="1"/>
        <v>0</v>
      </c>
      <c r="I33" s="16">
        <f t="shared" si="2"/>
        <v>1450</v>
      </c>
      <c r="J33" s="8"/>
    </row>
    <row r="34" spans="1:10" s="47" customFormat="1" ht="21" customHeight="1">
      <c r="A34" s="252"/>
      <c r="B34" s="246" t="s">
        <v>848</v>
      </c>
      <c r="C34" s="62">
        <v>4</v>
      </c>
      <c r="D34" s="23" t="s">
        <v>125</v>
      </c>
      <c r="E34" s="15">
        <v>3800</v>
      </c>
      <c r="F34" s="15">
        <f t="shared" si="0"/>
        <v>15200</v>
      </c>
      <c r="G34" s="15">
        <v>0</v>
      </c>
      <c r="H34" s="15">
        <f t="shared" si="1"/>
        <v>0</v>
      </c>
      <c r="I34" s="16">
        <f t="shared" si="2"/>
        <v>15200</v>
      </c>
      <c r="J34" s="8"/>
    </row>
    <row r="35" spans="1:10" ht="21" customHeight="1">
      <c r="A35" s="194"/>
      <c r="B35" s="222" t="s">
        <v>849</v>
      </c>
      <c r="C35" s="76">
        <v>1</v>
      </c>
      <c r="D35" s="195" t="s">
        <v>125</v>
      </c>
      <c r="E35" s="177">
        <v>20000</v>
      </c>
      <c r="F35" s="177">
        <f t="shared" si="0"/>
        <v>20000</v>
      </c>
      <c r="G35" s="177">
        <v>0</v>
      </c>
      <c r="H35" s="177">
        <f t="shared" si="1"/>
        <v>0</v>
      </c>
      <c r="I35" s="179">
        <f t="shared" si="2"/>
        <v>20000</v>
      </c>
      <c r="J35" s="178"/>
    </row>
    <row r="36" spans="1:10" s="47" customFormat="1" ht="21" customHeight="1">
      <c r="A36" s="12"/>
      <c r="B36" s="17" t="s">
        <v>850</v>
      </c>
      <c r="C36" s="15">
        <v>3</v>
      </c>
      <c r="D36" s="7" t="s">
        <v>125</v>
      </c>
      <c r="E36" s="6">
        <v>2000</v>
      </c>
      <c r="F36" s="15">
        <f t="shared" si="0"/>
        <v>6000</v>
      </c>
      <c r="G36" s="6">
        <v>0</v>
      </c>
      <c r="H36" s="15">
        <f t="shared" si="1"/>
        <v>0</v>
      </c>
      <c r="I36" s="16">
        <f t="shared" si="2"/>
        <v>6000</v>
      </c>
      <c r="J36" s="8"/>
    </row>
    <row r="37" spans="1:10" ht="21" customHeight="1" thickBot="1">
      <c r="A37" s="190"/>
      <c r="B37" s="213" t="s">
        <v>277</v>
      </c>
      <c r="C37" s="15"/>
      <c r="D37" s="66"/>
      <c r="E37" s="67"/>
      <c r="F37" s="67"/>
      <c r="G37" s="67"/>
      <c r="H37" s="67"/>
      <c r="I37" s="193">
        <f>SUM(I13:I36)</f>
        <v>512650</v>
      </c>
      <c r="J37" s="69"/>
    </row>
    <row r="38" spans="1:10" ht="21" customHeight="1">
      <c r="A38" s="190"/>
      <c r="B38" s="174" t="s">
        <v>851</v>
      </c>
      <c r="C38" s="15"/>
      <c r="D38" s="66"/>
      <c r="E38" s="67"/>
      <c r="F38" s="67"/>
      <c r="G38" s="67"/>
      <c r="H38" s="67"/>
      <c r="I38" s="199"/>
      <c r="J38" s="69"/>
    </row>
    <row r="39" spans="1:10" ht="21" customHeight="1">
      <c r="A39" s="190"/>
      <c r="B39" s="196" t="s">
        <v>835</v>
      </c>
      <c r="C39" s="15">
        <v>7</v>
      </c>
      <c r="D39" s="66" t="s">
        <v>125</v>
      </c>
      <c r="E39" s="67">
        <v>4800</v>
      </c>
      <c r="F39" s="67">
        <f t="shared" ref="F39:F43" si="3">C39*E39</f>
        <v>33600</v>
      </c>
      <c r="G39" s="67">
        <v>0</v>
      </c>
      <c r="H39" s="67">
        <f t="shared" ref="H39:H43" si="4">C39*G39</f>
        <v>0</v>
      </c>
      <c r="I39" s="68">
        <f t="shared" ref="I39:I43" si="5">F39+H39</f>
        <v>33600</v>
      </c>
      <c r="J39" s="69"/>
    </row>
    <row r="40" spans="1:10" s="186" customFormat="1" ht="21" customHeight="1">
      <c r="A40" s="207"/>
      <c r="B40" s="208" t="s">
        <v>852</v>
      </c>
      <c r="C40" s="256">
        <v>7</v>
      </c>
      <c r="D40" s="206" t="s">
        <v>125</v>
      </c>
      <c r="E40" s="171">
        <v>3800</v>
      </c>
      <c r="F40" s="171">
        <f t="shared" si="3"/>
        <v>26600</v>
      </c>
      <c r="G40" s="171">
        <v>0</v>
      </c>
      <c r="H40" s="171">
        <f t="shared" si="4"/>
        <v>0</v>
      </c>
      <c r="I40" s="172">
        <f t="shared" si="5"/>
        <v>26600</v>
      </c>
      <c r="J40" s="173"/>
    </row>
    <row r="41" spans="1:10" ht="21" customHeight="1">
      <c r="A41" s="209"/>
      <c r="B41" s="196" t="s">
        <v>853</v>
      </c>
      <c r="C41" s="15">
        <v>8</v>
      </c>
      <c r="D41" s="66" t="s">
        <v>125</v>
      </c>
      <c r="E41" s="67">
        <v>3700</v>
      </c>
      <c r="F41" s="171">
        <f t="shared" si="3"/>
        <v>29600</v>
      </c>
      <c r="G41" s="67">
        <v>0</v>
      </c>
      <c r="H41" s="67">
        <f t="shared" si="4"/>
        <v>0</v>
      </c>
      <c r="I41" s="68">
        <f t="shared" si="5"/>
        <v>29600</v>
      </c>
      <c r="J41" s="69"/>
    </row>
    <row r="42" spans="1:10" ht="21" customHeight="1">
      <c r="A42" s="210"/>
      <c r="B42" s="211" t="s">
        <v>839</v>
      </c>
      <c r="C42" s="26">
        <v>7</v>
      </c>
      <c r="D42" s="212" t="s">
        <v>125</v>
      </c>
      <c r="E42" s="176">
        <v>5000</v>
      </c>
      <c r="F42" s="171">
        <f t="shared" si="3"/>
        <v>35000</v>
      </c>
      <c r="G42" s="176">
        <v>0</v>
      </c>
      <c r="H42" s="67">
        <f t="shared" si="4"/>
        <v>0</v>
      </c>
      <c r="I42" s="68">
        <f t="shared" si="5"/>
        <v>35000</v>
      </c>
      <c r="J42" s="175"/>
    </row>
    <row r="43" spans="1:10" ht="21" customHeight="1">
      <c r="A43" s="190"/>
      <c r="B43" s="181" t="s">
        <v>845</v>
      </c>
      <c r="C43" s="62">
        <v>7</v>
      </c>
      <c r="D43" s="66" t="s">
        <v>125</v>
      </c>
      <c r="E43" s="67">
        <v>3700</v>
      </c>
      <c r="F43" s="67">
        <f t="shared" si="3"/>
        <v>25900</v>
      </c>
      <c r="G43" s="67">
        <v>0</v>
      </c>
      <c r="H43" s="67">
        <f t="shared" si="4"/>
        <v>0</v>
      </c>
      <c r="I43" s="68">
        <f t="shared" si="5"/>
        <v>25900</v>
      </c>
      <c r="J43" s="175"/>
    </row>
    <row r="44" spans="1:10" ht="21" customHeight="1" thickBot="1">
      <c r="A44" s="190"/>
      <c r="B44" s="213" t="s">
        <v>277</v>
      </c>
      <c r="C44" s="62"/>
      <c r="D44" s="66"/>
      <c r="E44" s="67"/>
      <c r="F44" s="67"/>
      <c r="G44" s="67"/>
      <c r="H44" s="67"/>
      <c r="I44" s="193">
        <f>SUM(I39:I43)</f>
        <v>150700</v>
      </c>
      <c r="J44" s="69"/>
    </row>
    <row r="45" spans="1:10" ht="21" customHeight="1" thickBot="1">
      <c r="A45" s="190"/>
      <c r="B45" s="192" t="s">
        <v>854</v>
      </c>
      <c r="C45" s="15"/>
      <c r="D45" s="66"/>
      <c r="E45" s="67"/>
      <c r="F45" s="67"/>
      <c r="G45" s="67"/>
      <c r="H45" s="67"/>
      <c r="I45" s="332">
        <f>I37+I44</f>
        <v>663350</v>
      </c>
      <c r="J45" s="69"/>
    </row>
    <row r="46" spans="1:10" ht="21" customHeight="1">
      <c r="A46" s="214">
        <v>2</v>
      </c>
      <c r="B46" s="215" t="s">
        <v>855</v>
      </c>
      <c r="C46" s="76"/>
      <c r="D46" s="195"/>
      <c r="E46" s="177"/>
      <c r="F46" s="177"/>
      <c r="G46" s="177"/>
      <c r="H46" s="177"/>
      <c r="I46" s="179"/>
      <c r="J46" s="178"/>
    </row>
    <row r="47" spans="1:10" ht="21" customHeight="1">
      <c r="A47" s="214"/>
      <c r="B47" s="215" t="s">
        <v>856</v>
      </c>
      <c r="C47" s="76"/>
      <c r="D47" s="195"/>
      <c r="E47" s="177"/>
      <c r="F47" s="177"/>
      <c r="G47" s="177"/>
      <c r="H47" s="177"/>
      <c r="I47" s="179"/>
      <c r="J47" s="178"/>
    </row>
    <row r="48" spans="1:10" ht="21" customHeight="1">
      <c r="A48" s="190"/>
      <c r="B48" s="196" t="s">
        <v>857</v>
      </c>
      <c r="C48" s="15"/>
      <c r="D48" s="66"/>
      <c r="E48" s="67"/>
      <c r="F48" s="67"/>
      <c r="G48" s="67"/>
      <c r="H48" s="67"/>
      <c r="I48" s="68"/>
      <c r="J48" s="69"/>
    </row>
    <row r="49" spans="1:13" ht="21" customHeight="1">
      <c r="A49" s="190"/>
      <c r="B49" s="196" t="s">
        <v>858</v>
      </c>
      <c r="C49" s="15">
        <v>6</v>
      </c>
      <c r="D49" s="66" t="s">
        <v>125</v>
      </c>
      <c r="E49" s="67">
        <v>3428</v>
      </c>
      <c r="F49" s="67">
        <f>C49*E49</f>
        <v>20568</v>
      </c>
      <c r="G49" s="67">
        <v>0</v>
      </c>
      <c r="H49" s="67">
        <f>C49*G49</f>
        <v>0</v>
      </c>
      <c r="I49" s="68">
        <f>F49+H49</f>
        <v>20568</v>
      </c>
      <c r="J49" s="69"/>
      <c r="K49" s="331"/>
      <c r="L49" s="331"/>
      <c r="M49" s="331"/>
    </row>
    <row r="50" spans="1:13" ht="21" customHeight="1">
      <c r="A50" s="194"/>
      <c r="B50" s="196" t="s">
        <v>859</v>
      </c>
      <c r="C50" s="15">
        <v>2</v>
      </c>
      <c r="D50" s="66" t="s">
        <v>125</v>
      </c>
      <c r="E50" s="67">
        <v>2411</v>
      </c>
      <c r="F50" s="67">
        <f>C50*E50</f>
        <v>4822</v>
      </c>
      <c r="G50" s="67">
        <v>0</v>
      </c>
      <c r="H50" s="67">
        <f>C50*G50</f>
        <v>0</v>
      </c>
      <c r="I50" s="68">
        <f>F50+H50</f>
        <v>4822</v>
      </c>
      <c r="J50" s="178"/>
      <c r="K50" s="331"/>
      <c r="L50" s="331"/>
      <c r="M50" s="331"/>
    </row>
    <row r="51" spans="1:13" ht="21" customHeight="1">
      <c r="A51" s="194"/>
      <c r="B51" s="196" t="s">
        <v>860</v>
      </c>
      <c r="C51" s="15"/>
      <c r="D51" s="66"/>
      <c r="E51" s="67"/>
      <c r="F51" s="67">
        <f t="shared" ref="F51:F54" si="6">C51*E51</f>
        <v>0</v>
      </c>
      <c r="G51" s="67"/>
      <c r="H51" s="67">
        <f t="shared" ref="H51:H53" si="7">C51*G51</f>
        <v>0</v>
      </c>
      <c r="I51" s="68">
        <f t="shared" ref="I51:I53" si="8">F51+H51</f>
        <v>0</v>
      </c>
      <c r="J51" s="178"/>
      <c r="K51" s="331"/>
      <c r="L51" s="331"/>
      <c r="M51" s="331"/>
    </row>
    <row r="52" spans="1:13" ht="21" customHeight="1">
      <c r="A52" s="194"/>
      <c r="B52" s="196" t="s">
        <v>861</v>
      </c>
      <c r="C52" s="15">
        <v>1</v>
      </c>
      <c r="D52" s="66" t="s">
        <v>125</v>
      </c>
      <c r="E52" s="67">
        <v>8051</v>
      </c>
      <c r="F52" s="67">
        <f t="shared" si="6"/>
        <v>8051</v>
      </c>
      <c r="G52" s="67"/>
      <c r="H52" s="67">
        <f t="shared" si="7"/>
        <v>0</v>
      </c>
      <c r="I52" s="68">
        <f t="shared" si="8"/>
        <v>8051</v>
      </c>
      <c r="J52" s="178"/>
      <c r="K52" s="331"/>
      <c r="L52" s="331"/>
      <c r="M52" s="331"/>
    </row>
    <row r="53" spans="1:13" ht="21" customHeight="1">
      <c r="A53" s="194"/>
      <c r="B53" s="196" t="s">
        <v>859</v>
      </c>
      <c r="C53" s="15">
        <v>1</v>
      </c>
      <c r="D53" s="66" t="s">
        <v>125</v>
      </c>
      <c r="E53" s="67">
        <v>2224</v>
      </c>
      <c r="F53" s="67">
        <f t="shared" si="6"/>
        <v>2224</v>
      </c>
      <c r="G53" s="67"/>
      <c r="H53" s="67">
        <f t="shared" si="7"/>
        <v>0</v>
      </c>
      <c r="I53" s="68">
        <f t="shared" si="8"/>
        <v>2224</v>
      </c>
      <c r="J53" s="178"/>
      <c r="K53" s="331"/>
      <c r="L53" s="331"/>
      <c r="M53" s="331"/>
    </row>
    <row r="54" spans="1:13" ht="21" customHeight="1">
      <c r="A54" s="194"/>
      <c r="B54" s="196" t="s">
        <v>862</v>
      </c>
      <c r="C54" s="15">
        <v>1</v>
      </c>
      <c r="D54" s="66" t="s">
        <v>125</v>
      </c>
      <c r="E54" s="67">
        <v>4631</v>
      </c>
      <c r="F54" s="67">
        <f t="shared" si="6"/>
        <v>4631</v>
      </c>
      <c r="G54" s="67">
        <v>0</v>
      </c>
      <c r="H54" s="67">
        <f>C54*G54</f>
        <v>0</v>
      </c>
      <c r="I54" s="68">
        <f>F54+H54</f>
        <v>4631</v>
      </c>
      <c r="J54" s="178"/>
    </row>
    <row r="55" spans="1:13" ht="21" customHeight="1" thickBot="1">
      <c r="A55" s="190"/>
      <c r="B55" s="213" t="s">
        <v>277</v>
      </c>
      <c r="C55" s="62"/>
      <c r="D55" s="66"/>
      <c r="E55" s="67"/>
      <c r="F55" s="67"/>
      <c r="G55" s="67"/>
      <c r="H55" s="67"/>
      <c r="I55" s="193">
        <f>SUM(I49:I54)</f>
        <v>40296</v>
      </c>
      <c r="J55" s="69"/>
    </row>
    <row r="56" spans="1:13" ht="21" customHeight="1">
      <c r="A56" s="194"/>
      <c r="B56" s="215" t="s">
        <v>863</v>
      </c>
      <c r="C56" s="76"/>
      <c r="D56" s="195"/>
      <c r="E56" s="177"/>
      <c r="F56" s="177"/>
      <c r="G56" s="177"/>
      <c r="H56" s="177"/>
      <c r="I56" s="179"/>
      <c r="J56" s="178"/>
    </row>
    <row r="57" spans="1:13" ht="21" customHeight="1">
      <c r="A57" s="194"/>
      <c r="B57" s="196" t="s">
        <v>857</v>
      </c>
      <c r="C57" s="15"/>
      <c r="D57" s="66"/>
      <c r="E57" s="67"/>
      <c r="F57" s="67"/>
      <c r="G57" s="67"/>
      <c r="H57" s="67"/>
      <c r="I57" s="68"/>
      <c r="J57" s="178"/>
    </row>
    <row r="58" spans="1:13" ht="21" customHeight="1">
      <c r="A58" s="194"/>
      <c r="B58" s="196" t="s">
        <v>858</v>
      </c>
      <c r="C58" s="15">
        <v>3</v>
      </c>
      <c r="D58" s="66" t="s">
        <v>125</v>
      </c>
      <c r="E58" s="67">
        <v>3428</v>
      </c>
      <c r="F58" s="67">
        <f>C58*E58</f>
        <v>10284</v>
      </c>
      <c r="G58" s="67">
        <v>0</v>
      </c>
      <c r="H58" s="67">
        <f>C58*G58</f>
        <v>0</v>
      </c>
      <c r="I58" s="68">
        <f>F58+H58</f>
        <v>10284</v>
      </c>
      <c r="J58" s="178"/>
    </row>
    <row r="59" spans="1:13" ht="21" customHeight="1">
      <c r="A59" s="194"/>
      <c r="B59" s="196" t="s">
        <v>864</v>
      </c>
      <c r="C59" s="15">
        <v>5</v>
      </c>
      <c r="D59" s="66" t="s">
        <v>125</v>
      </c>
      <c r="E59" s="67">
        <v>1622</v>
      </c>
      <c r="F59" s="67">
        <f>C59*E59</f>
        <v>8110</v>
      </c>
      <c r="G59" s="67">
        <v>0</v>
      </c>
      <c r="H59" s="67">
        <f>C59*G59</f>
        <v>0</v>
      </c>
      <c r="I59" s="68">
        <f>F59+H59</f>
        <v>8110</v>
      </c>
      <c r="J59" s="178"/>
    </row>
    <row r="60" spans="1:13" ht="21" customHeight="1" thickBot="1">
      <c r="A60" s="190"/>
      <c r="B60" s="213" t="s">
        <v>277</v>
      </c>
      <c r="C60" s="62"/>
      <c r="D60" s="66"/>
      <c r="E60" s="67"/>
      <c r="F60" s="67"/>
      <c r="G60" s="67"/>
      <c r="H60" s="67"/>
      <c r="I60" s="193">
        <f>SUM(I58:I59)</f>
        <v>18394</v>
      </c>
      <c r="J60" s="69"/>
    </row>
    <row r="61" spans="1:13" ht="21" customHeight="1" thickBot="1">
      <c r="A61" s="194"/>
      <c r="B61" s="217" t="s">
        <v>865</v>
      </c>
      <c r="C61" s="76"/>
      <c r="D61" s="195"/>
      <c r="E61" s="177"/>
      <c r="F61" s="177"/>
      <c r="G61" s="177"/>
      <c r="H61" s="177"/>
      <c r="I61" s="506">
        <f>I55+I60</f>
        <v>58690</v>
      </c>
      <c r="J61" s="178"/>
    </row>
    <row r="62" spans="1:13" ht="20.100000000000001" customHeight="1">
      <c r="A62" s="453"/>
      <c r="B62" s="454"/>
      <c r="C62" s="323"/>
      <c r="D62" s="454"/>
      <c r="E62" s="454"/>
      <c r="F62" s="454"/>
      <c r="G62" s="454"/>
      <c r="H62" s="454"/>
      <c r="I62" s="505"/>
      <c r="J62" s="454"/>
    </row>
    <row r="63" spans="1:13" ht="20.100000000000001" customHeight="1">
      <c r="A63" s="453"/>
      <c r="B63" s="454"/>
      <c r="C63" s="323"/>
      <c r="D63" s="454"/>
      <c r="E63" s="454"/>
      <c r="F63" s="454"/>
      <c r="G63" s="454"/>
      <c r="H63" s="454"/>
      <c r="I63" s="455"/>
      <c r="J63" s="454"/>
    </row>
    <row r="64" spans="1:13" ht="20.100000000000001" customHeight="1">
      <c r="A64" s="453"/>
      <c r="B64" s="454"/>
      <c r="C64" s="323"/>
      <c r="D64" s="454"/>
      <c r="E64" s="454"/>
      <c r="F64" s="454"/>
      <c r="G64" s="454"/>
      <c r="H64" s="454"/>
      <c r="I64" s="455"/>
      <c r="J64" s="454"/>
    </row>
    <row r="65" spans="1:10" ht="20.100000000000001" customHeight="1">
      <c r="A65" s="453"/>
      <c r="B65" s="454"/>
      <c r="C65" s="323"/>
      <c r="D65" s="454"/>
      <c r="E65" s="454"/>
      <c r="F65" s="454"/>
      <c r="G65" s="454"/>
      <c r="H65" s="454"/>
      <c r="I65" s="455"/>
      <c r="J65" s="454"/>
    </row>
    <row r="66" spans="1:10" ht="20.100000000000001" customHeight="1">
      <c r="A66" s="453"/>
      <c r="B66" s="454"/>
      <c r="C66" s="323"/>
      <c r="D66" s="454"/>
      <c r="E66" s="454"/>
      <c r="F66" s="454"/>
      <c r="G66" s="454"/>
      <c r="H66" s="454"/>
      <c r="I66" s="455"/>
      <c r="J66" s="454"/>
    </row>
    <row r="67" spans="1:10" ht="20.100000000000001" customHeight="1">
      <c r="A67" s="453"/>
      <c r="B67" s="454"/>
      <c r="C67" s="323"/>
      <c r="D67" s="454"/>
      <c r="E67" s="454"/>
      <c r="F67" s="454"/>
      <c r="G67" s="454"/>
      <c r="H67" s="454"/>
      <c r="I67" s="455"/>
      <c r="J67" s="454"/>
    </row>
    <row r="68" spans="1:10" ht="20.100000000000001" customHeight="1">
      <c r="A68" s="453"/>
      <c r="B68" s="454"/>
      <c r="C68" s="323"/>
      <c r="D68" s="454"/>
      <c r="E68" s="454"/>
      <c r="F68" s="454"/>
      <c r="G68" s="454"/>
      <c r="H68" s="454"/>
      <c r="I68" s="455"/>
      <c r="J68" s="454"/>
    </row>
    <row r="69" spans="1:10" ht="20.100000000000001" customHeight="1">
      <c r="A69" s="453"/>
      <c r="B69" s="454"/>
      <c r="C69" s="323"/>
      <c r="D69" s="454"/>
      <c r="E69" s="454"/>
      <c r="F69" s="454"/>
      <c r="G69" s="454"/>
      <c r="H69" s="454"/>
      <c r="I69" s="455"/>
      <c r="J69" s="454"/>
    </row>
    <row r="70" spans="1:10" ht="20.100000000000001" customHeight="1">
      <c r="A70" s="453"/>
      <c r="B70" s="454"/>
      <c r="C70" s="323"/>
      <c r="D70" s="454"/>
      <c r="E70" s="454"/>
      <c r="F70" s="454"/>
      <c r="G70" s="454"/>
      <c r="H70" s="454"/>
      <c r="I70" s="455"/>
      <c r="J70" s="454"/>
    </row>
    <row r="71" spans="1:10" ht="20.100000000000001" customHeight="1">
      <c r="A71" s="453"/>
      <c r="B71" s="454"/>
      <c r="C71" s="323"/>
      <c r="D71" s="454"/>
      <c r="E71" s="454"/>
      <c r="F71" s="454"/>
      <c r="G71" s="454"/>
      <c r="H71" s="454"/>
      <c r="I71" s="455"/>
      <c r="J71" s="454"/>
    </row>
    <row r="72" spans="1:10" ht="20.100000000000001" customHeight="1">
      <c r="A72" s="453"/>
      <c r="B72" s="454"/>
      <c r="C72" s="323"/>
      <c r="D72" s="454"/>
      <c r="E72" s="454"/>
      <c r="F72" s="454"/>
      <c r="G72" s="454"/>
      <c r="H72" s="454"/>
      <c r="I72" s="455"/>
      <c r="J72" s="454"/>
    </row>
    <row r="73" spans="1:10" ht="20.100000000000001" customHeight="1">
      <c r="A73" s="453"/>
      <c r="B73" s="454"/>
      <c r="C73" s="323"/>
      <c r="D73" s="454"/>
      <c r="E73" s="454"/>
      <c r="F73" s="454"/>
      <c r="G73" s="454"/>
      <c r="H73" s="454"/>
      <c r="I73" s="455"/>
      <c r="J73" s="454"/>
    </row>
    <row r="74" spans="1:10" ht="20.100000000000001" customHeight="1">
      <c r="A74" s="453"/>
      <c r="B74" s="454"/>
      <c r="C74" s="323"/>
      <c r="D74" s="454"/>
      <c r="E74" s="454"/>
      <c r="F74" s="454"/>
      <c r="G74" s="454"/>
      <c r="H74" s="454"/>
      <c r="I74" s="455"/>
      <c r="J74" s="454"/>
    </row>
    <row r="75" spans="1:10" ht="20.100000000000001" customHeight="1">
      <c r="A75" s="453"/>
      <c r="B75" s="454"/>
      <c r="C75" s="323"/>
      <c r="D75" s="454"/>
      <c r="E75" s="454"/>
      <c r="F75" s="454"/>
      <c r="G75" s="454"/>
      <c r="H75" s="454"/>
      <c r="I75" s="455"/>
      <c r="J75" s="454"/>
    </row>
  </sheetData>
  <mergeCells count="9">
    <mergeCell ref="A1:J1"/>
    <mergeCell ref="G7:J7"/>
    <mergeCell ref="B8:B9"/>
    <mergeCell ref="C8:C9"/>
    <mergeCell ref="D8:D9"/>
    <mergeCell ref="E8:F8"/>
    <mergeCell ref="G8:H8"/>
    <mergeCell ref="J8:J9"/>
    <mergeCell ref="A8:A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orientation="landscape" useFirstPageNumber="1" r:id="rId1"/>
  <headerFooter alignWithMargins="0">
    <oddHeader xml:space="preserve">&amp;R&amp;"TH SarabunPSK,ธรรมดา"&amp;12แบบ ปร.4 แผ่นที่ &amp;P/3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T31"/>
  <sheetViews>
    <sheetView view="pageBreakPreview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402" customWidth="1"/>
    <col min="2" max="2" width="56.7109375" style="283" customWidth="1"/>
    <col min="3" max="3" width="9.7109375" style="403" customWidth="1"/>
    <col min="4" max="4" width="6.7109375" style="283" customWidth="1"/>
    <col min="5" max="5" width="12.7109375" style="283" customWidth="1"/>
    <col min="6" max="6" width="15.7109375" style="283" customWidth="1"/>
    <col min="7" max="7" width="12.7109375" style="283" customWidth="1"/>
    <col min="8" max="8" width="15.7109375" style="283" customWidth="1"/>
    <col min="9" max="9" width="19.7109375" style="404" customWidth="1"/>
    <col min="10" max="10" width="10.7109375" style="283" customWidth="1"/>
    <col min="11" max="11" width="13" style="391" customWidth="1"/>
    <col min="12" max="13" width="9.140625" style="391"/>
    <col min="14" max="16384" width="9.140625" style="283"/>
  </cols>
  <sheetData>
    <row r="1" spans="1:2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  <c r="M1" s="392"/>
      <c r="N1" s="393"/>
      <c r="O1" s="393"/>
      <c r="P1" s="394"/>
      <c r="Q1" s="393"/>
      <c r="R1" s="393"/>
      <c r="S1" s="394"/>
      <c r="T1" s="393"/>
    </row>
    <row r="2" spans="1:20" ht="21" customHeight="1">
      <c r="A2" s="635" t="s">
        <v>866</v>
      </c>
      <c r="B2" s="635"/>
      <c r="C2" s="635"/>
      <c r="D2" s="635"/>
      <c r="E2" s="635"/>
      <c r="F2" s="635"/>
      <c r="G2" s="635"/>
      <c r="H2" s="635"/>
      <c r="I2" s="635"/>
      <c r="J2" s="635"/>
      <c r="M2" s="392"/>
      <c r="N2" s="393"/>
      <c r="O2" s="393"/>
      <c r="P2" s="394"/>
      <c r="Q2" s="393"/>
      <c r="R2" s="393"/>
      <c r="S2" s="394"/>
      <c r="T2" s="393"/>
    </row>
    <row r="3" spans="1:20" ht="21" customHeight="1">
      <c r="A3" s="371" t="s">
        <v>1</v>
      </c>
      <c r="B3" s="372"/>
      <c r="C3" s="372"/>
      <c r="D3" s="371"/>
      <c r="E3" s="372"/>
      <c r="F3" s="372"/>
      <c r="G3" s="372"/>
      <c r="H3" s="372"/>
      <c r="I3" s="372"/>
      <c r="J3" s="372"/>
      <c r="M3" s="392"/>
      <c r="N3" s="393"/>
      <c r="O3" s="393"/>
      <c r="P3" s="394"/>
      <c r="Q3" s="393"/>
      <c r="R3" s="393"/>
      <c r="S3" s="394"/>
      <c r="T3" s="393"/>
    </row>
    <row r="4" spans="1:2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">
        <v>4</v>
      </c>
      <c r="H4" s="588"/>
      <c r="I4" s="373"/>
      <c r="J4" s="373"/>
      <c r="M4" s="392"/>
      <c r="N4" s="393"/>
      <c r="O4" s="393"/>
      <c r="P4" s="394"/>
      <c r="Q4" s="393"/>
      <c r="R4" s="393"/>
      <c r="S4" s="394"/>
      <c r="T4" s="393"/>
    </row>
    <row r="5" spans="1:2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  <c r="M5" s="392"/>
      <c r="N5" s="393"/>
      <c r="O5" s="393"/>
      <c r="P5" s="394"/>
      <c r="Q5" s="393"/>
      <c r="R5" s="393"/>
      <c r="S5" s="394"/>
      <c r="T5" s="393"/>
    </row>
    <row r="6" spans="1:20" ht="21" customHeight="1">
      <c r="A6" s="361" t="str">
        <f>ปร.6!A7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2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20" ht="21" customHeight="1">
      <c r="A8" s="589" t="s">
        <v>11</v>
      </c>
      <c r="B8" s="666" t="s">
        <v>12</v>
      </c>
      <c r="C8" s="667"/>
      <c r="D8" s="668"/>
      <c r="E8" s="589" t="s">
        <v>46</v>
      </c>
      <c r="F8" s="668" t="s">
        <v>47</v>
      </c>
      <c r="G8" s="666" t="s">
        <v>867</v>
      </c>
      <c r="H8" s="668"/>
      <c r="I8" s="666" t="s">
        <v>14</v>
      </c>
      <c r="J8" s="668"/>
    </row>
    <row r="9" spans="1:20" ht="21" customHeight="1">
      <c r="A9" s="587"/>
      <c r="B9" s="636"/>
      <c r="C9" s="637"/>
      <c r="D9" s="638"/>
      <c r="E9" s="587"/>
      <c r="F9" s="638"/>
      <c r="G9" s="636" t="s">
        <v>868</v>
      </c>
      <c r="H9" s="638"/>
      <c r="I9" s="636"/>
      <c r="J9" s="638"/>
    </row>
    <row r="10" spans="1:20" ht="21" customHeight="1">
      <c r="A10" s="395"/>
      <c r="B10" s="398" t="s">
        <v>869</v>
      </c>
      <c r="C10" s="396"/>
      <c r="D10" s="397"/>
      <c r="E10" s="395"/>
      <c r="F10" s="395"/>
      <c r="G10" s="628"/>
      <c r="H10" s="629"/>
      <c r="I10" s="398"/>
      <c r="J10" s="397"/>
    </row>
    <row r="11" spans="1:20" ht="21" customHeight="1">
      <c r="A11" s="420">
        <v>1</v>
      </c>
      <c r="B11" s="456" t="s">
        <v>870</v>
      </c>
      <c r="C11" s="457"/>
      <c r="D11" s="458"/>
      <c r="E11" s="459">
        <v>1</v>
      </c>
      <c r="F11" s="420" t="s">
        <v>871</v>
      </c>
      <c r="G11" s="460"/>
      <c r="H11" s="461">
        <f>เหตุผล!O13</f>
        <v>22500</v>
      </c>
      <c r="I11" s="462"/>
      <c r="J11" s="458"/>
    </row>
    <row r="12" spans="1:20" ht="21" customHeight="1">
      <c r="A12" s="420"/>
      <c r="B12" s="456"/>
      <c r="C12" s="457"/>
      <c r="D12" s="458"/>
      <c r="E12" s="459"/>
      <c r="F12" s="420"/>
      <c r="G12" s="460"/>
      <c r="H12" s="461"/>
      <c r="I12" s="462"/>
      <c r="J12" s="458"/>
    </row>
    <row r="13" spans="1:20" ht="21" customHeight="1">
      <c r="A13" s="420"/>
      <c r="B13" s="456"/>
      <c r="C13" s="457"/>
      <c r="D13" s="458"/>
      <c r="E13" s="459"/>
      <c r="F13" s="420"/>
      <c r="G13" s="460"/>
      <c r="H13" s="461"/>
      <c r="I13" s="462"/>
      <c r="J13" s="458"/>
    </row>
    <row r="14" spans="1:20" ht="21" customHeight="1">
      <c r="A14" s="420"/>
      <c r="B14" s="456"/>
      <c r="C14" s="457"/>
      <c r="D14" s="458"/>
      <c r="E14" s="459"/>
      <c r="F14" s="420"/>
      <c r="G14" s="460"/>
      <c r="H14" s="461"/>
      <c r="I14" s="462"/>
      <c r="J14" s="458"/>
    </row>
    <row r="15" spans="1:20" ht="21" customHeight="1">
      <c r="A15" s="420"/>
      <c r="B15" s="456"/>
      <c r="C15" s="457"/>
      <c r="D15" s="458"/>
      <c r="E15" s="459"/>
      <c r="F15" s="420"/>
      <c r="G15" s="460"/>
      <c r="H15" s="461"/>
      <c r="I15" s="462"/>
      <c r="J15" s="458"/>
    </row>
    <row r="16" spans="1:20" ht="21" customHeight="1">
      <c r="A16" s="420"/>
      <c r="B16" s="456"/>
      <c r="C16" s="457"/>
      <c r="D16" s="458"/>
      <c r="E16" s="459"/>
      <c r="F16" s="420"/>
      <c r="G16" s="460"/>
      <c r="H16" s="461"/>
      <c r="I16" s="462"/>
      <c r="J16" s="458"/>
    </row>
    <row r="17" spans="1:10" ht="21" customHeight="1">
      <c r="A17" s="420"/>
      <c r="B17" s="456"/>
      <c r="C17" s="457"/>
      <c r="D17" s="458"/>
      <c r="E17" s="459"/>
      <c r="F17" s="420"/>
      <c r="G17" s="460"/>
      <c r="H17" s="461"/>
      <c r="I17" s="462"/>
      <c r="J17" s="458"/>
    </row>
    <row r="18" spans="1:10" ht="21" customHeight="1">
      <c r="A18" s="420"/>
      <c r="B18" s="456"/>
      <c r="C18" s="457"/>
      <c r="D18" s="458"/>
      <c r="E18" s="459"/>
      <c r="F18" s="420"/>
      <c r="G18" s="460"/>
      <c r="H18" s="461"/>
      <c r="I18" s="462"/>
      <c r="J18" s="458"/>
    </row>
    <row r="19" spans="1:10" ht="21" customHeight="1">
      <c r="A19" s="420"/>
      <c r="B19" s="456"/>
      <c r="C19" s="457"/>
      <c r="D19" s="458"/>
      <c r="E19" s="459"/>
      <c r="F19" s="420"/>
      <c r="G19" s="460"/>
      <c r="H19" s="461"/>
      <c r="I19" s="462"/>
      <c r="J19" s="458"/>
    </row>
    <row r="20" spans="1:10" ht="21" customHeight="1">
      <c r="A20" s="420"/>
      <c r="B20" s="456"/>
      <c r="C20" s="457"/>
      <c r="D20" s="458"/>
      <c r="E20" s="459"/>
      <c r="F20" s="420"/>
      <c r="G20" s="460"/>
      <c r="H20" s="461"/>
      <c r="I20" s="462"/>
      <c r="J20" s="458"/>
    </row>
    <row r="21" spans="1:10" ht="21" customHeight="1">
      <c r="A21" s="420"/>
      <c r="B21" s="456"/>
      <c r="C21" s="457"/>
      <c r="D21" s="458"/>
      <c r="E21" s="459"/>
      <c r="F21" s="420"/>
      <c r="G21" s="460"/>
      <c r="H21" s="461"/>
      <c r="I21" s="462"/>
      <c r="J21" s="458"/>
    </row>
    <row r="22" spans="1:10" ht="21" customHeight="1">
      <c r="A22" s="420"/>
      <c r="B22" s="456"/>
      <c r="C22" s="457"/>
      <c r="D22" s="458"/>
      <c r="E22" s="459"/>
      <c r="F22" s="420"/>
      <c r="G22" s="460"/>
      <c r="H22" s="461"/>
      <c r="I22" s="462"/>
      <c r="J22" s="458"/>
    </row>
    <row r="23" spans="1:10" ht="21" customHeight="1">
      <c r="A23" s="420"/>
      <c r="B23" s="456"/>
      <c r="C23" s="457"/>
      <c r="D23" s="458"/>
      <c r="E23" s="459"/>
      <c r="F23" s="420"/>
      <c r="G23" s="460"/>
      <c r="H23" s="461"/>
      <c r="I23" s="462"/>
      <c r="J23" s="458"/>
    </row>
    <row r="24" spans="1:10" ht="21" customHeight="1">
      <c r="A24" s="420"/>
      <c r="B24" s="456"/>
      <c r="C24" s="457"/>
      <c r="D24" s="458"/>
      <c r="E24" s="459"/>
      <c r="F24" s="420"/>
      <c r="G24" s="460"/>
      <c r="H24" s="461"/>
      <c r="I24" s="462"/>
      <c r="J24" s="458"/>
    </row>
    <row r="25" spans="1:10" ht="21" customHeight="1">
      <c r="A25" s="420"/>
      <c r="B25" s="456"/>
      <c r="C25" s="457"/>
      <c r="D25" s="458"/>
      <c r="E25" s="459"/>
      <c r="F25" s="420"/>
      <c r="G25" s="460"/>
      <c r="H25" s="461"/>
      <c r="I25" s="462"/>
      <c r="J25" s="458"/>
    </row>
    <row r="26" spans="1:10" ht="21" customHeight="1">
      <c r="A26" s="420"/>
      <c r="B26" s="456"/>
      <c r="C26" s="457"/>
      <c r="D26" s="458"/>
      <c r="E26" s="459"/>
      <c r="F26" s="420"/>
      <c r="G26" s="460"/>
      <c r="H26" s="461"/>
      <c r="I26" s="462"/>
      <c r="J26" s="458"/>
    </row>
    <row r="27" spans="1:10" ht="21" customHeight="1">
      <c r="A27" s="420"/>
      <c r="B27" s="456"/>
      <c r="C27" s="457"/>
      <c r="D27" s="458"/>
      <c r="E27" s="459"/>
      <c r="F27" s="420"/>
      <c r="G27" s="460"/>
      <c r="H27" s="461"/>
      <c r="I27" s="462"/>
      <c r="J27" s="458"/>
    </row>
    <row r="28" spans="1:10" ht="21" customHeight="1">
      <c r="A28" s="420"/>
      <c r="B28" s="456"/>
      <c r="C28" s="457"/>
      <c r="D28" s="458"/>
      <c r="E28" s="459"/>
      <c r="F28" s="420"/>
      <c r="G28" s="460"/>
      <c r="H28" s="461"/>
      <c r="I28" s="462"/>
      <c r="J28" s="458"/>
    </row>
    <row r="29" spans="1:10" ht="21" customHeight="1" thickBot="1">
      <c r="A29" s="463"/>
      <c r="B29" s="464"/>
      <c r="C29" s="465"/>
      <c r="D29" s="466"/>
      <c r="E29" s="467"/>
      <c r="F29" s="463"/>
      <c r="G29" s="468"/>
      <c r="H29" s="469"/>
      <c r="I29" s="470"/>
      <c r="J29" s="466"/>
    </row>
    <row r="30" spans="1:10" ht="23.1" customHeight="1" thickTop="1" thickBot="1">
      <c r="A30" s="399"/>
      <c r="B30" s="630" t="s">
        <v>872</v>
      </c>
      <c r="C30" s="631"/>
      <c r="D30" s="631"/>
      <c r="E30" s="631"/>
      <c r="F30" s="632"/>
      <c r="G30" s="633">
        <f>SUM(H10:H29)</f>
        <v>22500</v>
      </c>
      <c r="H30" s="634"/>
      <c r="I30" s="400"/>
      <c r="J30" s="401"/>
    </row>
    <row r="31" spans="1:10" ht="20.100000000000001" customHeight="1" thickTop="1"/>
  </sheetData>
  <mergeCells count="14">
    <mergeCell ref="G10:H10"/>
    <mergeCell ref="B30:F30"/>
    <mergeCell ref="G30:H30"/>
    <mergeCell ref="A1:J1"/>
    <mergeCell ref="A2:J2"/>
    <mergeCell ref="G7:J7"/>
    <mergeCell ref="A8:A9"/>
    <mergeCell ref="B8:D9"/>
    <mergeCell ref="E8:E9"/>
    <mergeCell ref="F8:F9"/>
    <mergeCell ref="G8:H8"/>
    <mergeCell ref="I8:J9"/>
    <mergeCell ref="G9:H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orientation="landscape" r:id="rId1"/>
  <headerFooter alignWithMargins="0">
    <oddHeader xml:space="preserve">&amp;R&amp;"TH SarabunPSK,ธรรมดา"&amp;12แบบ ปร.4 (พ) แผ่นที่  &amp;P/&amp;N  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</sheetPr>
  <dimension ref="A1:T37"/>
  <sheetViews>
    <sheetView view="pageBreakPreview" zoomScaleNormal="100" zoomScaleSheetLayoutView="100" workbookViewId="0">
      <selection activeCell="Q195" sqref="Q195"/>
    </sheetView>
  </sheetViews>
  <sheetFormatPr defaultColWidth="9.140625" defaultRowHeight="21"/>
  <cols>
    <col min="1" max="4" width="5.7109375" style="405" customWidth="1"/>
    <col min="5" max="5" width="6.7109375" style="405" customWidth="1"/>
    <col min="6" max="13" width="5.7109375" style="405" customWidth="1"/>
    <col min="14" max="14" width="4.7109375" style="405" customWidth="1"/>
    <col min="15" max="17" width="5.7109375" style="405" customWidth="1"/>
    <col min="18" max="20" width="4.7109375" style="405" customWidth="1"/>
    <col min="21" max="16384" width="9.140625" style="405"/>
  </cols>
  <sheetData>
    <row r="1" spans="1:20" ht="24" customHeight="1">
      <c r="A1" s="657"/>
      <c r="B1" s="657"/>
      <c r="C1" s="657"/>
      <c r="D1" s="657"/>
      <c r="E1" s="657"/>
      <c r="F1" s="657"/>
      <c r="G1" s="657"/>
      <c r="H1" s="657"/>
      <c r="I1" s="657"/>
      <c r="J1" s="657"/>
      <c r="K1" s="657"/>
      <c r="L1" s="657"/>
      <c r="M1" s="657"/>
      <c r="N1" s="657"/>
      <c r="O1" s="657"/>
      <c r="P1" s="657"/>
      <c r="Q1" s="657"/>
      <c r="R1" s="657"/>
      <c r="S1" s="593" t="s">
        <v>873</v>
      </c>
      <c r="T1" s="593"/>
    </row>
    <row r="2" spans="1:20" ht="24" customHeight="1">
      <c r="A2" s="658" t="s">
        <v>874</v>
      </c>
      <c r="B2" s="658"/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8"/>
      <c r="Q2" s="658"/>
      <c r="R2" s="658"/>
      <c r="S2" s="658"/>
      <c r="T2" s="658"/>
    </row>
    <row r="3" spans="1:20" ht="24" customHeight="1">
      <c r="A3" s="658" t="s">
        <v>875</v>
      </c>
      <c r="B3" s="658"/>
      <c r="C3" s="658"/>
      <c r="D3" s="658"/>
      <c r="E3" s="658"/>
      <c r="F3" s="658"/>
      <c r="G3" s="658"/>
      <c r="H3" s="658"/>
      <c r="I3" s="658"/>
      <c r="J3" s="658"/>
      <c r="K3" s="658"/>
      <c r="L3" s="658"/>
      <c r="M3" s="658"/>
      <c r="N3" s="658"/>
      <c r="O3" s="658"/>
      <c r="P3" s="658"/>
      <c r="Q3" s="658"/>
      <c r="R3" s="658"/>
      <c r="S3" s="658"/>
      <c r="T3" s="658"/>
    </row>
    <row r="4" spans="1:20" ht="24" customHeight="1">
      <c r="A4" s="656" t="s">
        <v>12</v>
      </c>
      <c r="B4" s="656"/>
      <c r="C4" s="656"/>
      <c r="D4" s="656"/>
      <c r="E4" s="356" t="s">
        <v>870</v>
      </c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</row>
    <row r="5" spans="1:20" ht="24" customHeight="1">
      <c r="A5" s="358" t="s">
        <v>1</v>
      </c>
      <c r="B5" s="358"/>
      <c r="C5" s="358"/>
      <c r="D5" s="358"/>
      <c r="E5" s="359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</row>
    <row r="6" spans="1:20" ht="24" customHeight="1">
      <c r="A6" s="352" t="str">
        <f>ปร.6!A3</f>
        <v>สถานที่ก่อสร้าง    สาขาเวียงเชียงรุ้ง    จังหวัดเชียงราย</v>
      </c>
      <c r="B6" s="358"/>
      <c r="C6" s="358"/>
      <c r="D6" s="358"/>
      <c r="E6" s="357"/>
      <c r="F6" s="358"/>
      <c r="G6" s="358"/>
      <c r="H6" s="358"/>
      <c r="I6" s="358"/>
      <c r="J6" s="358"/>
      <c r="K6" s="358"/>
      <c r="L6" s="358"/>
      <c r="M6" s="358"/>
      <c r="N6" s="126" t="s">
        <v>44</v>
      </c>
      <c r="O6" s="358"/>
      <c r="P6" s="588" t="str">
        <f>ปร.6!C4</f>
        <v>6/2567(อบปป)</v>
      </c>
      <c r="Q6" s="588"/>
      <c r="R6" s="588"/>
      <c r="S6" s="588"/>
      <c r="T6" s="358"/>
    </row>
    <row r="7" spans="1:20" ht="24" customHeight="1">
      <c r="A7" s="358" t="s">
        <v>876</v>
      </c>
      <c r="B7" s="358"/>
      <c r="C7" s="358"/>
      <c r="D7" s="358"/>
      <c r="E7" s="357"/>
      <c r="F7" s="602" t="s">
        <v>877</v>
      </c>
      <c r="G7" s="602"/>
      <c r="H7" s="602"/>
      <c r="I7" s="602"/>
      <c r="J7" s="602"/>
      <c r="K7" s="602"/>
      <c r="L7" s="602"/>
      <c r="M7" s="602"/>
      <c r="N7" s="602"/>
      <c r="O7" s="602"/>
      <c r="P7" s="602"/>
      <c r="Q7" s="602"/>
      <c r="R7" s="602"/>
      <c r="S7" s="602"/>
      <c r="T7" s="602"/>
    </row>
    <row r="8" spans="1:20" ht="24" customHeight="1">
      <c r="A8" s="602" t="str">
        <f>ปร.6!A8</f>
        <v xml:space="preserve">คำนวณราคาเมื่อวันที่  </v>
      </c>
      <c r="B8" s="602"/>
      <c r="C8" s="602"/>
      <c r="D8" s="602"/>
      <c r="E8" s="522" t="str">
        <f>ปร.6!C8</f>
        <v>………………………………………………………………………………..</v>
      </c>
      <c r="F8" s="522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358"/>
      <c r="T8" s="358"/>
    </row>
    <row r="9" spans="1:20" ht="24" customHeight="1">
      <c r="A9" s="359" t="s">
        <v>878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359"/>
      <c r="R9" s="359"/>
      <c r="S9" s="359"/>
      <c r="T9" s="359"/>
    </row>
    <row r="10" spans="1:20" ht="24" customHeight="1">
      <c r="A10" s="407" t="s">
        <v>879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</row>
    <row r="11" spans="1:20" ht="24" customHeight="1" thickBot="1">
      <c r="A11" s="359" t="s">
        <v>880</v>
      </c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359"/>
      <c r="O11" s="359"/>
      <c r="P11" s="359"/>
      <c r="Q11" s="359"/>
      <c r="R11" s="565" t="s">
        <v>10</v>
      </c>
      <c r="S11" s="565"/>
      <c r="T11" s="565"/>
    </row>
    <row r="12" spans="1:20" ht="24" customHeight="1" thickTop="1" thickBot="1">
      <c r="A12" s="625" t="s">
        <v>881</v>
      </c>
      <c r="B12" s="623"/>
      <c r="C12" s="625" t="s">
        <v>882</v>
      </c>
      <c r="D12" s="622"/>
      <c r="E12" s="622"/>
      <c r="F12" s="622"/>
      <c r="G12" s="622"/>
      <c r="H12" s="622"/>
      <c r="I12" s="622"/>
      <c r="J12" s="622"/>
      <c r="K12" s="622"/>
      <c r="L12" s="622"/>
      <c r="M12" s="622"/>
      <c r="N12" s="623"/>
      <c r="O12" s="625" t="s">
        <v>46</v>
      </c>
      <c r="P12" s="622"/>
      <c r="Q12" s="623"/>
      <c r="R12" s="625" t="s">
        <v>14</v>
      </c>
      <c r="S12" s="622"/>
      <c r="T12" s="623"/>
    </row>
    <row r="13" spans="1:20" ht="24" customHeight="1" thickTop="1">
      <c r="A13" s="648">
        <v>1</v>
      </c>
      <c r="B13" s="649"/>
      <c r="C13" s="650" t="s">
        <v>883</v>
      </c>
      <c r="D13" s="651"/>
      <c r="E13" s="651"/>
      <c r="F13" s="651"/>
      <c r="G13" s="651"/>
      <c r="H13" s="651"/>
      <c r="I13" s="651"/>
      <c r="J13" s="651"/>
      <c r="K13" s="651"/>
      <c r="L13" s="651"/>
      <c r="M13" s="651"/>
      <c r="N13" s="652"/>
      <c r="O13" s="653">
        <v>22500</v>
      </c>
      <c r="P13" s="654"/>
      <c r="Q13" s="655"/>
      <c r="R13" s="653"/>
      <c r="S13" s="654"/>
      <c r="T13" s="655"/>
    </row>
    <row r="14" spans="1:20" ht="24" customHeight="1">
      <c r="A14" s="599"/>
      <c r="B14" s="600"/>
      <c r="C14" s="601" t="s">
        <v>884</v>
      </c>
      <c r="D14" s="602"/>
      <c r="E14" s="602"/>
      <c r="F14" s="602"/>
      <c r="G14" s="602"/>
      <c r="H14" s="602"/>
      <c r="I14" s="602"/>
      <c r="J14" s="602"/>
      <c r="K14" s="602"/>
      <c r="L14" s="602"/>
      <c r="M14" s="602"/>
      <c r="N14" s="603"/>
      <c r="O14" s="645"/>
      <c r="P14" s="646"/>
      <c r="Q14" s="647"/>
      <c r="R14" s="645"/>
      <c r="S14" s="646"/>
      <c r="T14" s="647"/>
    </row>
    <row r="15" spans="1:20" ht="24" customHeight="1">
      <c r="A15" s="445"/>
      <c r="B15" s="444"/>
      <c r="C15" s="446" t="s">
        <v>885</v>
      </c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8"/>
      <c r="O15" s="449"/>
      <c r="P15" s="450"/>
      <c r="Q15" s="451"/>
      <c r="R15" s="449"/>
      <c r="S15" s="450"/>
      <c r="T15" s="451"/>
    </row>
    <row r="16" spans="1:20" ht="24" customHeight="1">
      <c r="A16" s="445"/>
      <c r="B16" s="444"/>
      <c r="C16" s="446"/>
      <c r="D16" s="447"/>
      <c r="E16" s="447"/>
      <c r="F16" s="447"/>
      <c r="G16" s="447"/>
      <c r="H16" s="447"/>
      <c r="I16" s="447"/>
      <c r="J16" s="447"/>
      <c r="K16" s="447"/>
      <c r="L16" s="447"/>
      <c r="M16" s="447"/>
      <c r="N16" s="448"/>
      <c r="O16" s="449"/>
      <c r="P16" s="450"/>
      <c r="Q16" s="451"/>
      <c r="R16" s="449"/>
      <c r="S16" s="450"/>
      <c r="T16" s="451"/>
    </row>
    <row r="17" spans="1:20" ht="24" customHeight="1">
      <c r="A17" s="445"/>
      <c r="B17" s="444"/>
      <c r="C17" s="446"/>
      <c r="D17" s="447"/>
      <c r="E17" s="447"/>
      <c r="F17" s="447"/>
      <c r="G17" s="447"/>
      <c r="H17" s="447"/>
      <c r="I17" s="447"/>
      <c r="J17" s="447"/>
      <c r="K17" s="447"/>
      <c r="L17" s="447"/>
      <c r="M17" s="447"/>
      <c r="N17" s="448"/>
      <c r="O17" s="449"/>
      <c r="P17" s="450"/>
      <c r="Q17" s="451"/>
      <c r="R17" s="449"/>
      <c r="S17" s="450"/>
      <c r="T17" s="451"/>
    </row>
    <row r="18" spans="1:20" ht="24" customHeight="1">
      <c r="A18" s="445"/>
      <c r="B18" s="444"/>
      <c r="C18" s="446"/>
      <c r="D18" s="447"/>
      <c r="E18" s="447"/>
      <c r="F18" s="447"/>
      <c r="G18" s="447"/>
      <c r="H18" s="447"/>
      <c r="I18" s="447"/>
      <c r="J18" s="447"/>
      <c r="K18" s="447"/>
      <c r="L18" s="447"/>
      <c r="M18" s="447"/>
      <c r="N18" s="448"/>
      <c r="O18" s="449"/>
      <c r="P18" s="450"/>
      <c r="Q18" s="451"/>
      <c r="R18" s="449"/>
      <c r="S18" s="450"/>
      <c r="T18" s="451"/>
    </row>
    <row r="19" spans="1:20" ht="24" customHeight="1">
      <c r="A19" s="445"/>
      <c r="B19" s="444"/>
      <c r="C19" s="446"/>
      <c r="D19" s="447"/>
      <c r="E19" s="447"/>
      <c r="F19" s="447"/>
      <c r="G19" s="447"/>
      <c r="H19" s="447"/>
      <c r="I19" s="447"/>
      <c r="J19" s="447"/>
      <c r="K19" s="447"/>
      <c r="L19" s="447"/>
      <c r="M19" s="447"/>
      <c r="N19" s="448"/>
      <c r="O19" s="449"/>
      <c r="P19" s="450"/>
      <c r="Q19" s="451"/>
      <c r="R19" s="449"/>
      <c r="S19" s="450"/>
      <c r="T19" s="451"/>
    </row>
    <row r="20" spans="1:20" ht="24" customHeight="1">
      <c r="A20" s="445"/>
      <c r="B20" s="444"/>
      <c r="C20" s="446"/>
      <c r="D20" s="447"/>
      <c r="E20" s="447"/>
      <c r="F20" s="447"/>
      <c r="G20" s="447"/>
      <c r="H20" s="447"/>
      <c r="I20" s="447"/>
      <c r="J20" s="447"/>
      <c r="K20" s="447"/>
      <c r="L20" s="447"/>
      <c r="M20" s="447"/>
      <c r="N20" s="448"/>
      <c r="O20" s="449"/>
      <c r="P20" s="450"/>
      <c r="Q20" s="451"/>
      <c r="R20" s="449"/>
      <c r="S20" s="450"/>
      <c r="T20" s="451"/>
    </row>
    <row r="21" spans="1:20" ht="24" customHeight="1">
      <c r="A21" s="445"/>
      <c r="B21" s="444"/>
      <c r="C21" s="446"/>
      <c r="D21" s="447"/>
      <c r="E21" s="447"/>
      <c r="F21" s="447"/>
      <c r="G21" s="447"/>
      <c r="H21" s="447"/>
      <c r="I21" s="447"/>
      <c r="J21" s="447"/>
      <c r="K21" s="447"/>
      <c r="L21" s="447"/>
      <c r="M21" s="447"/>
      <c r="N21" s="448"/>
      <c r="O21" s="449"/>
      <c r="P21" s="450"/>
      <c r="Q21" s="451"/>
      <c r="R21" s="449"/>
      <c r="S21" s="450"/>
      <c r="T21" s="451"/>
    </row>
    <row r="22" spans="1:20" ht="24" customHeight="1">
      <c r="A22" s="445"/>
      <c r="B22" s="444"/>
      <c r="C22" s="446"/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8"/>
      <c r="O22" s="449"/>
      <c r="P22" s="450"/>
      <c r="Q22" s="451"/>
      <c r="R22" s="449"/>
      <c r="S22" s="450"/>
      <c r="T22" s="451"/>
    </row>
    <row r="23" spans="1:20" ht="24" customHeight="1">
      <c r="A23" s="445"/>
      <c r="B23" s="444"/>
      <c r="C23" s="446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8"/>
      <c r="O23" s="449"/>
      <c r="P23" s="450"/>
      <c r="Q23" s="451"/>
      <c r="R23" s="449"/>
      <c r="S23" s="450"/>
      <c r="T23" s="451"/>
    </row>
    <row r="24" spans="1:20" ht="24" customHeight="1">
      <c r="A24" s="445"/>
      <c r="B24" s="444"/>
      <c r="C24" s="446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8"/>
      <c r="O24" s="449"/>
      <c r="P24" s="450"/>
      <c r="Q24" s="451"/>
      <c r="R24" s="449"/>
      <c r="S24" s="450"/>
      <c r="T24" s="451"/>
    </row>
    <row r="25" spans="1:20" ht="24" customHeight="1">
      <c r="A25" s="445"/>
      <c r="B25" s="444"/>
      <c r="C25" s="446"/>
      <c r="D25" s="447"/>
      <c r="E25" s="447"/>
      <c r="F25" s="447"/>
      <c r="G25" s="447"/>
      <c r="H25" s="447"/>
      <c r="I25" s="447"/>
      <c r="J25" s="447"/>
      <c r="K25" s="447"/>
      <c r="L25" s="447"/>
      <c r="M25" s="447"/>
      <c r="N25" s="448"/>
      <c r="O25" s="449"/>
      <c r="P25" s="450"/>
      <c r="Q25" s="451"/>
      <c r="R25" s="449"/>
      <c r="S25" s="450"/>
      <c r="T25" s="451"/>
    </row>
    <row r="26" spans="1:20" ht="24" customHeight="1">
      <c r="A26" s="445"/>
      <c r="B26" s="444"/>
      <c r="C26" s="446"/>
      <c r="D26" s="447"/>
      <c r="E26" s="447"/>
      <c r="F26" s="447"/>
      <c r="G26" s="447"/>
      <c r="H26" s="447"/>
      <c r="I26" s="447"/>
      <c r="J26" s="447"/>
      <c r="K26" s="447"/>
      <c r="L26" s="447"/>
      <c r="M26" s="447"/>
      <c r="N26" s="448"/>
      <c r="O26" s="449"/>
      <c r="P26" s="450"/>
      <c r="Q26" s="451"/>
      <c r="R26" s="449"/>
      <c r="S26" s="450"/>
      <c r="T26" s="451"/>
    </row>
    <row r="27" spans="1:20" ht="24" customHeight="1">
      <c r="A27" s="445"/>
      <c r="B27" s="444"/>
      <c r="C27" s="446"/>
      <c r="D27" s="447"/>
      <c r="E27" s="447"/>
      <c r="F27" s="447"/>
      <c r="G27" s="447"/>
      <c r="H27" s="447"/>
      <c r="I27" s="447"/>
      <c r="J27" s="447"/>
      <c r="K27" s="447"/>
      <c r="L27" s="447"/>
      <c r="M27" s="447"/>
      <c r="N27" s="448"/>
      <c r="O27" s="449"/>
      <c r="P27" s="450"/>
      <c r="Q27" s="451"/>
      <c r="R27" s="449"/>
      <c r="S27" s="450"/>
      <c r="T27" s="451"/>
    </row>
    <row r="28" spans="1:20" ht="24" customHeight="1">
      <c r="A28" s="445"/>
      <c r="B28" s="444"/>
      <c r="C28" s="446"/>
      <c r="D28" s="447"/>
      <c r="E28" s="447"/>
      <c r="F28" s="447"/>
      <c r="G28" s="447"/>
      <c r="H28" s="447"/>
      <c r="I28" s="447"/>
      <c r="J28" s="447"/>
      <c r="K28" s="447"/>
      <c r="L28" s="447"/>
      <c r="M28" s="447"/>
      <c r="N28" s="448"/>
      <c r="O28" s="449"/>
      <c r="P28" s="450"/>
      <c r="Q28" s="451"/>
      <c r="R28" s="449"/>
      <c r="S28" s="450"/>
      <c r="T28" s="451"/>
    </row>
    <row r="29" spans="1:20" ht="24" customHeight="1">
      <c r="A29" s="445"/>
      <c r="B29" s="444"/>
      <c r="C29" s="446"/>
      <c r="D29" s="447"/>
      <c r="E29" s="447"/>
      <c r="F29" s="447"/>
      <c r="G29" s="447"/>
      <c r="H29" s="447"/>
      <c r="I29" s="447"/>
      <c r="J29" s="447"/>
      <c r="K29" s="447"/>
      <c r="L29" s="447"/>
      <c r="M29" s="447"/>
      <c r="N29" s="448"/>
      <c r="O29" s="449"/>
      <c r="P29" s="450"/>
      <c r="Q29" s="451"/>
      <c r="R29" s="449"/>
      <c r="S29" s="450"/>
      <c r="T29" s="451"/>
    </row>
    <row r="30" spans="1:20" ht="24" customHeight="1">
      <c r="A30" s="445"/>
      <c r="B30" s="444"/>
      <c r="C30" s="446"/>
      <c r="D30" s="447"/>
      <c r="E30" s="447"/>
      <c r="F30" s="447"/>
      <c r="G30" s="447"/>
      <c r="H30" s="447"/>
      <c r="I30" s="447"/>
      <c r="J30" s="447"/>
      <c r="K30" s="447"/>
      <c r="L30" s="447"/>
      <c r="M30" s="447"/>
      <c r="N30" s="448"/>
      <c r="O30" s="449"/>
      <c r="P30" s="450"/>
      <c r="Q30" s="451"/>
      <c r="R30" s="449"/>
      <c r="S30" s="450"/>
      <c r="T30" s="451"/>
    </row>
    <row r="31" spans="1:20" ht="24" customHeight="1">
      <c r="A31" s="445"/>
      <c r="B31" s="444"/>
      <c r="C31" s="446"/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8"/>
      <c r="O31" s="449"/>
      <c r="P31" s="450"/>
      <c r="Q31" s="451"/>
      <c r="R31" s="449"/>
      <c r="S31" s="450"/>
      <c r="T31" s="451"/>
    </row>
    <row r="32" spans="1:20" ht="24" customHeight="1">
      <c r="A32" s="445"/>
      <c r="B32" s="444"/>
      <c r="C32" s="446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8"/>
      <c r="O32" s="449"/>
      <c r="P32" s="450"/>
      <c r="Q32" s="451"/>
      <c r="R32" s="449"/>
      <c r="S32" s="450"/>
      <c r="T32" s="451"/>
    </row>
    <row r="33" spans="1:20" ht="24" customHeight="1" thickBot="1">
      <c r="A33" s="599"/>
      <c r="B33" s="600"/>
      <c r="C33" s="642"/>
      <c r="D33" s="643"/>
      <c r="E33" s="643"/>
      <c r="F33" s="643"/>
      <c r="G33" s="643"/>
      <c r="H33" s="643"/>
      <c r="I33" s="643"/>
      <c r="J33" s="643"/>
      <c r="K33" s="643"/>
      <c r="L33" s="643"/>
      <c r="M33" s="643"/>
      <c r="N33" s="644"/>
      <c r="O33" s="645"/>
      <c r="P33" s="646"/>
      <c r="Q33" s="647"/>
      <c r="R33" s="645"/>
      <c r="S33" s="646"/>
      <c r="T33" s="647"/>
    </row>
    <row r="34" spans="1:20" ht="24" customHeight="1" thickTop="1" thickBot="1">
      <c r="A34" s="609" t="s">
        <v>886</v>
      </c>
      <c r="B34" s="609"/>
      <c r="C34" s="610"/>
      <c r="D34" s="610"/>
      <c r="E34" s="610"/>
      <c r="F34" s="610"/>
      <c r="G34" s="610"/>
      <c r="H34" s="610"/>
      <c r="I34" s="610"/>
      <c r="J34" s="610"/>
      <c r="K34" s="610"/>
      <c r="L34" s="610"/>
      <c r="M34" s="610"/>
      <c r="N34" s="359"/>
      <c r="O34" s="640">
        <f>SUM(O13:O33)</f>
        <v>22500</v>
      </c>
      <c r="P34" s="640"/>
      <c r="Q34" s="640"/>
      <c r="R34" s="640"/>
      <c r="S34" s="640"/>
      <c r="T34" s="640"/>
    </row>
    <row r="35" spans="1:20" ht="24" customHeight="1" thickTop="1" thickBot="1">
      <c r="A35" s="610" t="s">
        <v>887</v>
      </c>
      <c r="B35" s="610"/>
      <c r="C35" s="610"/>
      <c r="D35" s="610"/>
      <c r="E35" s="610"/>
      <c r="F35" s="610"/>
      <c r="G35" s="610"/>
      <c r="H35" s="610"/>
      <c r="I35" s="610"/>
      <c r="J35" s="610"/>
      <c r="K35" s="610"/>
      <c r="L35" s="610"/>
      <c r="M35" s="610"/>
      <c r="N35" s="359"/>
      <c r="O35" s="639"/>
      <c r="P35" s="639"/>
      <c r="Q35" s="639"/>
      <c r="R35" s="640"/>
      <c r="S35" s="640"/>
      <c r="T35" s="640"/>
    </row>
    <row r="36" spans="1:20" ht="24" customHeight="1" thickTop="1" thickBot="1">
      <c r="A36" s="610" t="s">
        <v>888</v>
      </c>
      <c r="B36" s="610"/>
      <c r="C36" s="610"/>
      <c r="D36" s="610"/>
      <c r="E36" s="610"/>
      <c r="F36" s="610"/>
      <c r="G36" s="610"/>
      <c r="H36" s="610"/>
      <c r="I36" s="610"/>
      <c r="J36" s="610"/>
      <c r="K36" s="610"/>
      <c r="L36" s="610"/>
      <c r="M36" s="610"/>
      <c r="N36" s="366"/>
      <c r="O36" s="640"/>
      <c r="P36" s="640"/>
      <c r="Q36" s="640"/>
      <c r="R36" s="641"/>
      <c r="S36" s="641"/>
      <c r="T36" s="641"/>
    </row>
    <row r="37" spans="1:20" ht="21.75" thickTop="1"/>
  </sheetData>
  <mergeCells count="34">
    <mergeCell ref="C12:N12"/>
    <mergeCell ref="O12:Q12"/>
    <mergeCell ref="R12:T12"/>
    <mergeCell ref="A4:D4"/>
    <mergeCell ref="A1:R1"/>
    <mergeCell ref="S1:T1"/>
    <mergeCell ref="A2:T2"/>
    <mergeCell ref="A3:T3"/>
    <mergeCell ref="P6:S6"/>
    <mergeCell ref="F7:T7"/>
    <mergeCell ref="A8:D8"/>
    <mergeCell ref="R11:T11"/>
    <mergeCell ref="A12:B12"/>
    <mergeCell ref="A13:B13"/>
    <mergeCell ref="C13:N13"/>
    <mergeCell ref="O13:Q13"/>
    <mergeCell ref="R13:T13"/>
    <mergeCell ref="A14:B14"/>
    <mergeCell ref="C14:N14"/>
    <mergeCell ref="O14:Q14"/>
    <mergeCell ref="R14:T14"/>
    <mergeCell ref="A35:M35"/>
    <mergeCell ref="O35:Q35"/>
    <mergeCell ref="R35:T35"/>
    <mergeCell ref="A33:B33"/>
    <mergeCell ref="A36:M36"/>
    <mergeCell ref="O36:Q36"/>
    <mergeCell ref="R36:T36"/>
    <mergeCell ref="C33:N33"/>
    <mergeCell ref="O33:Q33"/>
    <mergeCell ref="R33:T33"/>
    <mergeCell ref="A34:M34"/>
    <mergeCell ref="O34:Q34"/>
    <mergeCell ref="R34:T34"/>
  </mergeCells>
  <pageMargins left="0.59055118110236227" right="7.874015748031496E-2" top="0.43307086614173229" bottom="0.35433070866141736" header="0.19685039370078741" footer="0.19685039370078741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41"/>
  <sheetViews>
    <sheetView view="pageBreakPreview" zoomScaleNormal="100" zoomScaleSheetLayoutView="100" zoomScalePageLayoutView="80" workbookViewId="0">
      <selection activeCell="Q195" sqref="Q195"/>
    </sheetView>
  </sheetViews>
  <sheetFormatPr defaultColWidth="9.140625" defaultRowHeight="24.95" customHeight="1"/>
  <cols>
    <col min="1" max="1" width="6.5703125" style="1" customWidth="1"/>
    <col min="2" max="2" width="15.7109375" style="1" customWidth="1"/>
    <col min="3" max="3" width="40.42578125" style="1" customWidth="1"/>
    <col min="4" max="4" width="17.28515625" style="1" customWidth="1"/>
    <col min="5" max="5" width="12.7109375" style="1" customWidth="1"/>
    <col min="6" max="6" width="17.85546875" style="1" customWidth="1"/>
    <col min="7" max="7" width="12.7109375" style="1" customWidth="1"/>
    <col min="8" max="16384" width="9.140625" style="1"/>
  </cols>
  <sheetData>
    <row r="1" spans="1:13" ht="22.5" customHeight="1">
      <c r="A1" s="562" t="s">
        <v>22</v>
      </c>
      <c r="B1" s="562"/>
      <c r="C1" s="562"/>
      <c r="D1" s="562"/>
      <c r="E1" s="562"/>
      <c r="F1" s="562"/>
      <c r="G1" s="562"/>
      <c r="H1" s="360"/>
      <c r="I1" s="360"/>
      <c r="J1" s="360"/>
      <c r="K1" s="360"/>
      <c r="L1" s="360"/>
      <c r="M1" s="360"/>
    </row>
    <row r="2" spans="1:13" ht="22.5" customHeight="1">
      <c r="A2" s="356" t="s">
        <v>23</v>
      </c>
      <c r="B2" s="356"/>
      <c r="C2" s="356"/>
      <c r="D2" s="356"/>
      <c r="E2" s="356"/>
      <c r="F2" s="356"/>
      <c r="G2" s="356"/>
      <c r="H2" s="366"/>
      <c r="I2" s="366"/>
      <c r="J2" s="366"/>
      <c r="K2" s="366"/>
      <c r="L2" s="366"/>
      <c r="M2" s="366"/>
    </row>
    <row r="3" spans="1:13" ht="22.5" customHeight="1">
      <c r="A3" s="354" t="s">
        <v>1</v>
      </c>
      <c r="B3" s="354"/>
      <c r="C3" s="354"/>
      <c r="D3" s="354"/>
      <c r="E3" s="355"/>
      <c r="F3" s="356"/>
      <c r="G3" s="356"/>
      <c r="H3" s="366"/>
      <c r="I3" s="366"/>
      <c r="J3" s="366"/>
      <c r="K3" s="366"/>
      <c r="L3" s="366"/>
      <c r="M3" s="366"/>
    </row>
    <row r="4" spans="1:13" ht="22.5" customHeight="1">
      <c r="A4" s="126" t="str">
        <f>ปร.6!A3</f>
        <v>สถานที่ก่อสร้าง    สาขาเวียงเชียงรุ้ง    จังหวัดเชียงราย</v>
      </c>
      <c r="B4" s="126"/>
      <c r="C4" s="126"/>
      <c r="D4" s="126"/>
      <c r="E4" s="357"/>
      <c r="F4" s="358"/>
      <c r="G4" s="358"/>
      <c r="H4" s="366"/>
      <c r="I4" s="366"/>
      <c r="J4" s="366"/>
      <c r="K4" s="366"/>
      <c r="L4" s="366"/>
      <c r="M4" s="366"/>
    </row>
    <row r="5" spans="1:13" ht="22.5" customHeight="1">
      <c r="A5" s="126" t="s">
        <v>3</v>
      </c>
      <c r="B5" s="126"/>
      <c r="C5" s="126" t="str">
        <f>ปร.6!C4</f>
        <v>6/2567(อบปป)</v>
      </c>
      <c r="D5" s="126"/>
      <c r="E5" s="357"/>
      <c r="F5" s="358"/>
      <c r="G5" s="358"/>
      <c r="H5" s="366"/>
      <c r="I5" s="366"/>
      <c r="J5" s="366"/>
      <c r="K5" s="366"/>
      <c r="L5" s="366"/>
      <c r="M5" s="366"/>
    </row>
    <row r="6" spans="1:13" ht="22.5" customHeight="1">
      <c r="A6" s="126" t="s">
        <v>5</v>
      </c>
      <c r="B6" s="126"/>
      <c r="C6" s="126"/>
      <c r="D6" s="126"/>
      <c r="E6" s="359"/>
      <c r="F6" s="358"/>
      <c r="G6" s="358"/>
      <c r="H6" s="366"/>
      <c r="I6" s="366"/>
      <c r="J6" s="366"/>
      <c r="K6" s="366"/>
      <c r="L6" s="366"/>
      <c r="M6" s="366"/>
    </row>
    <row r="7" spans="1:13" ht="22.5" customHeight="1">
      <c r="A7" s="126" t="s">
        <v>24</v>
      </c>
      <c r="B7" s="126"/>
      <c r="C7" s="126"/>
      <c r="D7" s="126"/>
      <c r="E7" s="367"/>
      <c r="F7" s="126"/>
      <c r="G7" s="358"/>
      <c r="H7" s="366"/>
      <c r="I7" s="366"/>
      <c r="J7" s="366"/>
      <c r="K7" s="366"/>
      <c r="L7" s="366"/>
      <c r="M7" s="366"/>
    </row>
    <row r="8" spans="1:13" ht="22.5" customHeight="1">
      <c r="A8" s="126" t="str">
        <f>ปร.6!A7</f>
        <v>คำนวณราคาโดย      ………………………………………………………………………………………………</v>
      </c>
      <c r="B8" s="126"/>
      <c r="C8" s="512"/>
      <c r="D8" s="126"/>
      <c r="E8" s="358"/>
      <c r="F8" s="358"/>
      <c r="G8" s="358"/>
      <c r="H8" s="366"/>
      <c r="I8" s="366"/>
      <c r="J8" s="366"/>
      <c r="K8" s="366"/>
      <c r="L8" s="366"/>
      <c r="M8" s="366"/>
    </row>
    <row r="9" spans="1:13" ht="22.5" customHeight="1">
      <c r="A9" s="517" t="str">
        <f>ปร.6!A8</f>
        <v xml:space="preserve">คำนวณราคาเมื่อวันที่  </v>
      </c>
      <c r="B9" s="517"/>
      <c r="C9" s="520" t="str">
        <f>ปร.6!C8</f>
        <v>………………………………………………………………………………..</v>
      </c>
      <c r="D9" s="517"/>
      <c r="E9" s="521"/>
      <c r="F9" s="521"/>
      <c r="G9" s="366"/>
      <c r="H9" s="366"/>
      <c r="I9" s="366"/>
      <c r="J9" s="366"/>
      <c r="K9" s="366"/>
      <c r="L9" s="366"/>
      <c r="M9" s="366"/>
    </row>
    <row r="10" spans="1:13" ht="22.5" customHeight="1" thickBot="1">
      <c r="A10" s="364"/>
      <c r="B10" s="364"/>
      <c r="C10" s="364"/>
      <c r="D10" s="364"/>
      <c r="E10" s="364"/>
      <c r="F10" s="364"/>
      <c r="G10" s="368" t="s">
        <v>10</v>
      </c>
      <c r="H10" s="359"/>
      <c r="I10" s="359"/>
      <c r="J10" s="359"/>
      <c r="K10" s="359"/>
      <c r="L10" s="366"/>
      <c r="M10" s="366"/>
    </row>
    <row r="11" spans="1:13" ht="22.5" thickTop="1" thickBot="1">
      <c r="A11" s="117" t="s">
        <v>11</v>
      </c>
      <c r="B11" s="567" t="s">
        <v>12</v>
      </c>
      <c r="C11" s="568"/>
      <c r="D11" s="117" t="s">
        <v>25</v>
      </c>
      <c r="E11" s="117" t="s">
        <v>26</v>
      </c>
      <c r="F11" s="117" t="s">
        <v>13</v>
      </c>
      <c r="G11" s="117" t="s">
        <v>14</v>
      </c>
    </row>
    <row r="12" spans="1:13" ht="22.5" customHeight="1" thickTop="1">
      <c r="A12" s="122"/>
      <c r="B12" s="577" t="s">
        <v>27</v>
      </c>
      <c r="C12" s="578"/>
      <c r="D12" s="122"/>
      <c r="E12" s="122"/>
      <c r="F12" s="122"/>
      <c r="G12" s="122"/>
    </row>
    <row r="13" spans="1:13" ht="22.5" customHeight="1">
      <c r="A13" s="128">
        <v>1</v>
      </c>
      <c r="B13" s="160" t="s">
        <v>28</v>
      </c>
      <c r="C13" s="161" t="s">
        <v>29</v>
      </c>
      <c r="D13" s="76">
        <f>'รวม '!I18</f>
        <v>2728383.2286</v>
      </c>
      <c r="E13" s="541">
        <v>1.3013999999999999</v>
      </c>
      <c r="F13" s="76">
        <f>D13*E13</f>
        <v>3550717.9337000395</v>
      </c>
      <c r="G13" s="130"/>
    </row>
    <row r="14" spans="1:13" ht="22.5" customHeight="1">
      <c r="A14" s="128"/>
      <c r="B14" s="160"/>
      <c r="C14" s="161" t="s">
        <v>30</v>
      </c>
      <c r="D14" s="76">
        <f>'รวม '!I23</f>
        <v>109586.17600000001</v>
      </c>
      <c r="E14" s="541">
        <v>1.3013999999999999</v>
      </c>
      <c r="F14" s="76">
        <f t="shared" ref="F14:F18" si="0">D14*E14</f>
        <v>142615.44944639999</v>
      </c>
      <c r="G14" s="130"/>
    </row>
    <row r="15" spans="1:13" ht="22.5" customHeight="1">
      <c r="A15" s="128"/>
      <c r="B15" s="160"/>
      <c r="C15" s="161" t="s">
        <v>31</v>
      </c>
      <c r="D15" s="76">
        <f>'รวม '!I29</f>
        <v>196173.1416</v>
      </c>
      <c r="E15" s="541">
        <v>1.3013999999999999</v>
      </c>
      <c r="F15" s="76">
        <f t="shared" si="0"/>
        <v>255299.72647823999</v>
      </c>
      <c r="G15" s="130"/>
    </row>
    <row r="16" spans="1:13" ht="22.5" customHeight="1">
      <c r="A16" s="128"/>
      <c r="B16" s="160"/>
      <c r="C16" s="161" t="s">
        <v>32</v>
      </c>
      <c r="D16" s="76">
        <f>'รวม '!I37</f>
        <v>117152.41599999998</v>
      </c>
      <c r="E16" s="541">
        <v>1.3013999999999999</v>
      </c>
      <c r="F16" s="76">
        <f t="shared" si="0"/>
        <v>152462.15418239997</v>
      </c>
      <c r="G16" s="130"/>
    </row>
    <row r="17" spans="1:7" ht="22.5" customHeight="1">
      <c r="A17" s="131">
        <v>2</v>
      </c>
      <c r="B17" s="160" t="s">
        <v>33</v>
      </c>
      <c r="C17" s="161" t="s">
        <v>34</v>
      </c>
      <c r="D17" s="15">
        <f>'รวม '!I42</f>
        <v>77556</v>
      </c>
      <c r="E17" s="541">
        <v>1.3013999999999999</v>
      </c>
      <c r="F17" s="76">
        <f t="shared" si="0"/>
        <v>100931.37839999999</v>
      </c>
      <c r="G17" s="130"/>
    </row>
    <row r="18" spans="1:7" ht="22.5" customHeight="1">
      <c r="A18" s="131">
        <v>3</v>
      </c>
      <c r="B18" s="508" t="s">
        <v>35</v>
      </c>
      <c r="C18" s="509" t="s">
        <v>36</v>
      </c>
      <c r="D18" s="67">
        <f>'รวม '!I46</f>
        <v>2223613.398</v>
      </c>
      <c r="E18" s="541">
        <v>1.3013999999999999</v>
      </c>
      <c r="F18" s="177">
        <f t="shared" si="0"/>
        <v>2893810.4761571996</v>
      </c>
      <c r="G18" s="510"/>
    </row>
    <row r="19" spans="1:7" ht="22.5" customHeight="1">
      <c r="A19" s="130"/>
      <c r="B19" s="369" t="s">
        <v>37</v>
      </c>
      <c r="C19" s="370"/>
      <c r="D19" s="132"/>
      <c r="E19" s="523"/>
      <c r="F19" s="133"/>
      <c r="G19" s="133"/>
    </row>
    <row r="20" spans="1:7" ht="22.5" customHeight="1">
      <c r="A20" s="130"/>
      <c r="B20" s="579" t="s">
        <v>38</v>
      </c>
      <c r="C20" s="580"/>
      <c r="D20" s="133"/>
      <c r="E20" s="133"/>
      <c r="F20" s="133"/>
      <c r="G20" s="133"/>
    </row>
    <row r="21" spans="1:7" ht="22.5" customHeight="1">
      <c r="A21" s="130"/>
      <c r="B21" s="581" t="s">
        <v>39</v>
      </c>
      <c r="C21" s="582"/>
      <c r="D21" s="134"/>
      <c r="E21" s="133"/>
      <c r="F21" s="133"/>
      <c r="G21" s="133"/>
    </row>
    <row r="22" spans="1:7" ht="22.5" customHeight="1">
      <c r="A22" s="130"/>
      <c r="B22" s="333" t="s">
        <v>40</v>
      </c>
      <c r="C22" s="334"/>
      <c r="D22" s="133"/>
      <c r="E22" s="135"/>
      <c r="F22" s="135"/>
      <c r="G22" s="135"/>
    </row>
    <row r="23" spans="1:7" ht="22.5" customHeight="1" thickBot="1">
      <c r="A23" s="136"/>
      <c r="B23" s="335" t="s">
        <v>41</v>
      </c>
      <c r="C23" s="336"/>
      <c r="D23" s="137"/>
      <c r="E23" s="137"/>
      <c r="F23" s="137"/>
      <c r="G23" s="137"/>
    </row>
    <row r="24" spans="1:7" ht="22.5" customHeight="1" thickTop="1" thickBot="1">
      <c r="A24" s="114"/>
      <c r="B24" s="123"/>
      <c r="C24" s="123"/>
      <c r="D24" s="575" t="s">
        <v>42</v>
      </c>
      <c r="E24" s="576"/>
      <c r="F24" s="124">
        <f>SUM(F13:F23)</f>
        <v>7095837.1183642792</v>
      </c>
      <c r="G24" s="340"/>
    </row>
    <row r="25" spans="1:7" ht="22.5" customHeight="1" thickTop="1">
      <c r="A25" s="114"/>
      <c r="B25" s="123"/>
      <c r="C25" s="123"/>
      <c r="D25" s="471"/>
      <c r="E25" s="471"/>
      <c r="F25" s="472"/>
      <c r="G25" s="123"/>
    </row>
    <row r="26" spans="1:7" ht="22.5" customHeight="1">
      <c r="A26" s="114"/>
      <c r="B26" s="123"/>
      <c r="C26" s="123"/>
      <c r="D26" s="471"/>
      <c r="E26" s="471"/>
      <c r="F26" s="472"/>
      <c r="G26" s="123"/>
    </row>
    <row r="27" spans="1:7" ht="22.5" customHeight="1">
      <c r="A27" s="125"/>
      <c r="B27" s="573"/>
      <c r="C27" s="573"/>
      <c r="D27" s="573"/>
      <c r="E27" s="573"/>
      <c r="F27" s="573"/>
      <c r="G27" s="573"/>
    </row>
    <row r="28" spans="1:7" ht="22.5" customHeight="1">
      <c r="A28" s="125"/>
      <c r="B28" s="574"/>
      <c r="C28" s="574"/>
      <c r="D28" s="574"/>
      <c r="E28" s="574"/>
      <c r="F28" s="574"/>
      <c r="G28" s="574"/>
    </row>
    <row r="29" spans="1:7" ht="22.5" customHeight="1">
      <c r="A29" s="125"/>
      <c r="B29" s="574"/>
      <c r="C29" s="574"/>
      <c r="D29" s="574"/>
      <c r="E29" s="574"/>
      <c r="F29" s="574"/>
      <c r="G29" s="574"/>
    </row>
    <row r="30" spans="1:7" ht="22.5" customHeight="1">
      <c r="A30" s="125"/>
      <c r="B30" s="574"/>
      <c r="C30" s="574"/>
      <c r="D30" s="574"/>
      <c r="E30" s="574"/>
      <c r="F30" s="574"/>
      <c r="G30" s="574"/>
    </row>
    <row r="31" spans="1:7" ht="22.5" customHeight="1">
      <c r="A31" s="125"/>
      <c r="B31" s="129"/>
      <c r="C31" s="129"/>
      <c r="D31" s="129"/>
      <c r="E31" s="129"/>
      <c r="F31" s="129"/>
      <c r="G31" s="125"/>
    </row>
    <row r="32" spans="1:7" ht="22.5" customHeight="1">
      <c r="A32" s="125"/>
      <c r="B32" s="554"/>
      <c r="C32" s="554"/>
      <c r="D32" s="554"/>
      <c r="E32" s="554"/>
      <c r="F32" s="554"/>
      <c r="G32" s="125"/>
    </row>
    <row r="33" spans="1:7" ht="22.5" customHeight="1">
      <c r="A33" s="125"/>
      <c r="B33" s="553"/>
      <c r="C33" s="553"/>
      <c r="D33" s="553"/>
      <c r="E33" s="553"/>
      <c r="F33" s="553"/>
      <c r="G33" s="125"/>
    </row>
    <row r="34" spans="1:7" ht="22.5" customHeight="1">
      <c r="B34" s="553"/>
      <c r="C34" s="553"/>
      <c r="D34" s="553"/>
      <c r="E34" s="553"/>
      <c r="F34" s="553"/>
    </row>
    <row r="35" spans="1:7" ht="22.5" customHeight="1">
      <c r="B35" s="553"/>
      <c r="C35" s="553"/>
      <c r="D35" s="553"/>
      <c r="E35" s="553"/>
      <c r="F35" s="553"/>
    </row>
    <row r="36" spans="1:7" ht="22.5" customHeight="1">
      <c r="B36" s="553"/>
      <c r="C36" s="553"/>
      <c r="D36" s="553"/>
      <c r="E36" s="553"/>
      <c r="F36" s="553"/>
    </row>
    <row r="37" spans="1:7" ht="22.5" customHeight="1">
      <c r="B37" s="138"/>
      <c r="C37" s="138"/>
      <c r="D37" s="138"/>
      <c r="E37" s="138"/>
      <c r="F37" s="138"/>
    </row>
    <row r="38" spans="1:7" ht="22.5" customHeight="1">
      <c r="B38" s="138"/>
      <c r="C38" s="138"/>
      <c r="D38" s="138"/>
      <c r="E38" s="138"/>
      <c r="F38" s="138"/>
    </row>
    <row r="39" spans="1:7" ht="22.5" customHeight="1">
      <c r="B39" s="553"/>
      <c r="C39" s="553"/>
      <c r="D39" s="553"/>
      <c r="E39" s="553"/>
      <c r="F39" s="553"/>
    </row>
    <row r="40" spans="1:7" ht="22.5" customHeight="1">
      <c r="B40" s="553"/>
      <c r="C40" s="553"/>
      <c r="D40" s="553"/>
      <c r="E40" s="553"/>
      <c r="F40" s="553"/>
    </row>
    <row r="41" spans="1:7" ht="22.5" customHeight="1">
      <c r="B41" s="553"/>
      <c r="C41" s="553"/>
      <c r="D41" s="553"/>
      <c r="E41" s="553"/>
      <c r="F41" s="553"/>
    </row>
  </sheetData>
  <mergeCells count="18">
    <mergeCell ref="A1:G1"/>
    <mergeCell ref="D24:E24"/>
    <mergeCell ref="B12:C12"/>
    <mergeCell ref="B11:C11"/>
    <mergeCell ref="B20:C20"/>
    <mergeCell ref="B21:C21"/>
    <mergeCell ref="B39:F39"/>
    <mergeCell ref="B40:F40"/>
    <mergeCell ref="B41:F41"/>
    <mergeCell ref="B27:G27"/>
    <mergeCell ref="B28:G28"/>
    <mergeCell ref="B29:G29"/>
    <mergeCell ref="B30:G30"/>
    <mergeCell ref="B33:F33"/>
    <mergeCell ref="B34:F34"/>
    <mergeCell ref="B35:F35"/>
    <mergeCell ref="B36:F36"/>
    <mergeCell ref="B32:F32"/>
  </mergeCells>
  <pageMargins left="0.59055118110236227" right="0.19685039370078741" top="0.39370078740157483" bottom="0.31496062992125984" header="0.31496062992125984" footer="0.31496062992125984"/>
  <pageSetup paperSize="9" scale="86" orientation="portrait" r:id="rId1"/>
  <headerFooter alignWithMargins="0">
    <oddHeader xml:space="preserve">&amp;R&amp;"TH SarabunPSK,ตัวหนา"&amp;12แบบ ปร.5 (ก)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T54"/>
  <sheetViews>
    <sheetView view="pageBreakPreview" zoomScaleNormal="75" zoomScaleSheetLayoutView="100" workbookViewId="0">
      <selection activeCell="I16" sqref="I16"/>
    </sheetView>
  </sheetViews>
  <sheetFormatPr defaultColWidth="9.140625" defaultRowHeight="20.100000000000001" customHeight="1"/>
  <cols>
    <col min="1" max="1" width="6.7109375" style="53" customWidth="1"/>
    <col min="2" max="2" width="56.7109375" style="47" customWidth="1"/>
    <col min="3" max="3" width="8.7109375" style="47" customWidth="1"/>
    <col min="4" max="4" width="6.7109375" style="47" customWidth="1"/>
    <col min="5" max="5" width="14.85546875" style="47" customWidth="1"/>
    <col min="6" max="6" width="13.42578125" style="47" customWidth="1"/>
    <col min="7" max="7" width="12.7109375" style="47" customWidth="1"/>
    <col min="8" max="8" width="15.7109375" style="47" customWidth="1"/>
    <col min="9" max="9" width="18.28515625" style="54" customWidth="1"/>
    <col min="10" max="10" width="10.7109375" style="47" customWidth="1"/>
    <col min="11" max="11" width="13" style="47" customWidth="1"/>
    <col min="12" max="12" width="9.140625" style="47"/>
    <col min="13" max="13" width="9.140625" style="64"/>
    <col min="14" max="14" width="10.140625" style="47" bestFit="1" customWidth="1"/>
    <col min="15" max="16384" width="9.140625" style="47"/>
  </cols>
  <sheetData>
    <row r="1" spans="1:20" ht="24" customHeight="1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  <c r="M1" s="77"/>
      <c r="N1" s="48"/>
      <c r="O1" s="48"/>
      <c r="P1" s="49"/>
      <c r="Q1" s="48"/>
      <c r="R1" s="48"/>
      <c r="S1" s="49"/>
      <c r="T1" s="48"/>
    </row>
    <row r="2" spans="1:20" s="65" customFormat="1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  <c r="M2" s="230"/>
      <c r="N2" s="230"/>
      <c r="O2" s="230"/>
      <c r="P2" s="251"/>
      <c r="Q2" s="230"/>
      <c r="R2" s="230"/>
      <c r="S2" s="251"/>
      <c r="T2" s="230"/>
    </row>
    <row r="3" spans="1:20" s="65" customFormat="1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  <c r="M3" s="230"/>
      <c r="N3" s="230"/>
      <c r="O3" s="230"/>
      <c r="P3" s="251"/>
      <c r="Q3" s="230"/>
      <c r="R3" s="230"/>
      <c r="S3" s="251"/>
      <c r="T3" s="230"/>
    </row>
    <row r="4" spans="1:20" s="65" customFormat="1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  <c r="M4" s="230"/>
      <c r="N4" s="230"/>
      <c r="O4" s="230"/>
      <c r="P4" s="251"/>
      <c r="Q4" s="230"/>
      <c r="R4" s="230"/>
      <c r="S4" s="251"/>
      <c r="T4" s="230"/>
    </row>
    <row r="5" spans="1:20" s="65" customFormat="1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  <c r="M5" s="230"/>
      <c r="N5" s="230"/>
      <c r="O5" s="230"/>
      <c r="P5" s="251"/>
      <c r="Q5" s="230"/>
      <c r="R5" s="230"/>
      <c r="S5" s="251"/>
      <c r="T5" s="230"/>
    </row>
    <row r="6" spans="1:20" s="65" customFormat="1" ht="21" customHeight="1">
      <c r="A6" s="361" t="str">
        <f>ปร.6!A7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  <c r="M6" s="230"/>
      <c r="N6" s="230"/>
      <c r="O6" s="230"/>
      <c r="P6" s="251"/>
      <c r="Q6" s="230"/>
      <c r="R6" s="230"/>
      <c r="S6" s="251"/>
      <c r="T6" s="230"/>
    </row>
    <row r="7" spans="1:2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2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20" ht="21" customHeight="1">
      <c r="A9" s="587"/>
      <c r="B9" s="587"/>
      <c r="C9" s="587"/>
      <c r="D9" s="587"/>
      <c r="E9" s="545" t="s">
        <v>51</v>
      </c>
      <c r="F9" s="546" t="s">
        <v>52</v>
      </c>
      <c r="G9" s="545" t="s">
        <v>51</v>
      </c>
      <c r="H9" s="546" t="s">
        <v>52</v>
      </c>
      <c r="I9" s="2" t="s">
        <v>53</v>
      </c>
      <c r="J9" s="587"/>
    </row>
    <row r="10" spans="1:20" ht="21" customHeight="1">
      <c r="A10" s="3"/>
      <c r="B10" s="78" t="s">
        <v>54</v>
      </c>
      <c r="C10" s="79"/>
      <c r="D10" s="3"/>
      <c r="E10" s="80"/>
      <c r="F10" s="3"/>
      <c r="G10" s="80"/>
      <c r="H10" s="3"/>
      <c r="I10" s="79"/>
      <c r="J10" s="3"/>
    </row>
    <row r="11" spans="1:20" ht="21" customHeight="1">
      <c r="A11" s="13"/>
      <c r="B11" s="43" t="s">
        <v>28</v>
      </c>
      <c r="C11" s="81"/>
      <c r="D11" s="82"/>
      <c r="E11" s="81"/>
      <c r="F11" s="82"/>
      <c r="G11" s="81"/>
      <c r="H11" s="82"/>
      <c r="I11" s="83"/>
      <c r="J11" s="82"/>
    </row>
    <row r="12" spans="1:20" s="65" customFormat="1" ht="21" customHeight="1">
      <c r="A12" s="13"/>
      <c r="B12" s="18" t="s">
        <v>55</v>
      </c>
      <c r="C12" s="84"/>
      <c r="D12" s="82"/>
      <c r="E12" s="84"/>
      <c r="F12" s="82"/>
      <c r="G12" s="84"/>
      <c r="H12" s="82"/>
      <c r="I12" s="83"/>
      <c r="J12" s="82"/>
      <c r="K12" s="231"/>
    </row>
    <row r="13" spans="1:20" ht="21" customHeight="1">
      <c r="A13" s="156">
        <v>1</v>
      </c>
      <c r="B13" s="139" t="s">
        <v>56</v>
      </c>
      <c r="C13" s="84"/>
      <c r="D13" s="82"/>
      <c r="E13" s="84"/>
      <c r="F13" s="82"/>
      <c r="G13" s="84"/>
      <c r="H13" s="82"/>
      <c r="I13" s="109">
        <f>'โครงสร้าง '!I101</f>
        <v>9245.7800000000007</v>
      </c>
      <c r="J13" s="82"/>
    </row>
    <row r="14" spans="1:20" ht="21" customHeight="1">
      <c r="A14" s="156">
        <v>2</v>
      </c>
      <c r="B14" s="8" t="s">
        <v>57</v>
      </c>
      <c r="C14" s="84"/>
      <c r="D14" s="13"/>
      <c r="E14" s="157"/>
      <c r="F14" s="85"/>
      <c r="G14" s="84"/>
      <c r="H14" s="82"/>
      <c r="I14" s="109">
        <f>สถาปัตยกรรม!I168</f>
        <v>1623797.1</v>
      </c>
      <c r="J14" s="8"/>
    </row>
    <row r="15" spans="1:20" ht="21" customHeight="1">
      <c r="A15" s="156">
        <v>3</v>
      </c>
      <c r="B15" s="8" t="s">
        <v>58</v>
      </c>
      <c r="C15" s="70"/>
      <c r="D15" s="57"/>
      <c r="E15" s="71"/>
      <c r="F15" s="72"/>
      <c r="G15" s="70"/>
      <c r="H15" s="8"/>
      <c r="I15" s="140">
        <f>สุขาภิบาล!I32</f>
        <v>4353.7056000000002</v>
      </c>
      <c r="J15" s="82"/>
    </row>
    <row r="16" spans="1:20" ht="21" customHeight="1">
      <c r="A16" s="156">
        <v>4</v>
      </c>
      <c r="B16" s="82" t="s">
        <v>59</v>
      </c>
      <c r="C16" s="70"/>
      <c r="D16" s="57"/>
      <c r="E16" s="71"/>
      <c r="F16" s="72"/>
      <c r="G16" s="70"/>
      <c r="H16" s="8"/>
      <c r="I16" s="140">
        <f>ไฟฟ้า!I207</f>
        <v>741664.49349999987</v>
      </c>
      <c r="J16" s="8"/>
    </row>
    <row r="17" spans="1:10" ht="21" customHeight="1">
      <c r="A17" s="158">
        <v>5</v>
      </c>
      <c r="B17" s="8" t="s">
        <v>60</v>
      </c>
      <c r="C17" s="70"/>
      <c r="D17" s="57"/>
      <c r="E17" s="71"/>
      <c r="F17" s="72"/>
      <c r="G17" s="70"/>
      <c r="H17" s="8"/>
      <c r="I17" s="159">
        <f>'ปรับอากาศ '!I53</f>
        <v>349322.14950000006</v>
      </c>
      <c r="J17" s="8"/>
    </row>
    <row r="18" spans="1:10" ht="21" customHeight="1" thickBot="1">
      <c r="A18" s="52"/>
      <c r="B18" s="43" t="s">
        <v>61</v>
      </c>
      <c r="C18" s="70"/>
      <c r="D18" s="57"/>
      <c r="E18" s="71"/>
      <c r="F18" s="72"/>
      <c r="G18" s="70"/>
      <c r="H18" s="8"/>
      <c r="I18" s="547">
        <f>SUM(I13:I17)</f>
        <v>2728383.2286</v>
      </c>
      <c r="J18" s="8"/>
    </row>
    <row r="19" spans="1:10" ht="21" customHeight="1">
      <c r="A19" s="52"/>
      <c r="B19" s="36" t="s">
        <v>30</v>
      </c>
      <c r="C19" s="84"/>
      <c r="D19" s="13"/>
      <c r="E19" s="157"/>
      <c r="F19" s="85"/>
      <c r="G19" s="84"/>
      <c r="H19" s="82"/>
      <c r="I19" s="167"/>
      <c r="J19" s="82"/>
    </row>
    <row r="20" spans="1:10" ht="21" customHeight="1">
      <c r="A20" s="144">
        <v>1</v>
      </c>
      <c r="B20" s="139" t="s">
        <v>56</v>
      </c>
      <c r="C20" s="70"/>
      <c r="D20" s="57"/>
      <c r="E20" s="71"/>
      <c r="F20" s="72"/>
      <c r="G20" s="70"/>
      <c r="H20" s="8"/>
      <c r="I20" s="168">
        <f>'อาคารเก็บเอกสาร(ไม่มีเข็ม)'!I34</f>
        <v>2850</v>
      </c>
      <c r="J20" s="8"/>
    </row>
    <row r="21" spans="1:10" ht="21" customHeight="1">
      <c r="A21" s="144">
        <v>2</v>
      </c>
      <c r="B21" s="8" t="s">
        <v>57</v>
      </c>
      <c r="C21" s="70"/>
      <c r="D21" s="57"/>
      <c r="E21" s="71"/>
      <c r="F21" s="72"/>
      <c r="G21" s="70"/>
      <c r="H21" s="8"/>
      <c r="I21" s="168">
        <f>'อาคารเก็บเอกสาร(ไม่มีเข็ม)'!I53</f>
        <v>90775.32</v>
      </c>
      <c r="J21" s="8"/>
    </row>
    <row r="22" spans="1:10" ht="21" customHeight="1">
      <c r="A22" s="144">
        <v>3</v>
      </c>
      <c r="B22" s="82" t="s">
        <v>62</v>
      </c>
      <c r="C22" s="70"/>
      <c r="D22" s="57"/>
      <c r="E22" s="71"/>
      <c r="F22" s="72"/>
      <c r="G22" s="70"/>
      <c r="H22" s="8"/>
      <c r="I22" s="168">
        <f>'อาคารเก็บเอกสาร(ไม่มีเข็ม)'!I68</f>
        <v>15960.856</v>
      </c>
      <c r="J22" s="8"/>
    </row>
    <row r="23" spans="1:10" ht="21" customHeight="1" thickBot="1">
      <c r="A23" s="52"/>
      <c r="B23" s="43" t="s">
        <v>63</v>
      </c>
      <c r="C23" s="70"/>
      <c r="D23" s="57"/>
      <c r="E23" s="71"/>
      <c r="F23" s="72"/>
      <c r="G23" s="70"/>
      <c r="H23" s="8"/>
      <c r="I23" s="547">
        <f>SUM(I20:I22)</f>
        <v>109586.17600000001</v>
      </c>
      <c r="J23" s="8"/>
    </row>
    <row r="24" spans="1:10" ht="21" customHeight="1">
      <c r="A24" s="52"/>
      <c r="B24" s="18" t="s">
        <v>31</v>
      </c>
      <c r="C24" s="84"/>
      <c r="D24" s="13"/>
      <c r="E24" s="157"/>
      <c r="F24" s="85"/>
      <c r="G24" s="84"/>
      <c r="H24" s="82"/>
      <c r="I24" s="73"/>
      <c r="J24" s="82"/>
    </row>
    <row r="25" spans="1:10" ht="21" customHeight="1">
      <c r="A25" s="144">
        <v>1</v>
      </c>
      <c r="B25" s="139" t="s">
        <v>56</v>
      </c>
      <c r="C25" s="70"/>
      <c r="D25" s="57"/>
      <c r="E25" s="71"/>
      <c r="F25" s="72"/>
      <c r="G25" s="70"/>
      <c r="H25" s="8"/>
      <c r="I25" s="140">
        <f>'ห้องน้ำลูกค้า(ไม่มีเข็ม)'!I36</f>
        <v>2546</v>
      </c>
      <c r="J25" s="8"/>
    </row>
    <row r="26" spans="1:10" ht="21" customHeight="1">
      <c r="A26" s="144">
        <v>2</v>
      </c>
      <c r="B26" s="8" t="s">
        <v>57</v>
      </c>
      <c r="C26" s="70"/>
      <c r="D26" s="57"/>
      <c r="E26" s="71"/>
      <c r="F26" s="72"/>
      <c r="G26" s="70"/>
      <c r="H26" s="8"/>
      <c r="I26" s="140">
        <f>'ห้องน้ำลูกค้า(ไม่มีเข็ม)'!I91</f>
        <v>172874.66</v>
      </c>
      <c r="J26" s="8"/>
    </row>
    <row r="27" spans="1:10" ht="21" customHeight="1">
      <c r="A27" s="144">
        <v>3</v>
      </c>
      <c r="B27" s="8" t="s">
        <v>64</v>
      </c>
      <c r="C27" s="70"/>
      <c r="D27" s="57"/>
      <c r="E27" s="71"/>
      <c r="F27" s="72"/>
      <c r="G27" s="70"/>
      <c r="H27" s="8"/>
      <c r="I27" s="140">
        <f>'ห้องน้ำลูกค้า(ไม่มีเข็ม)'!I111</f>
        <v>5806.7536</v>
      </c>
      <c r="J27" s="8"/>
    </row>
    <row r="28" spans="1:10" ht="21" customHeight="1">
      <c r="A28" s="145">
        <v>4</v>
      </c>
      <c r="B28" s="8" t="s">
        <v>62</v>
      </c>
      <c r="C28" s="87"/>
      <c r="D28" s="88"/>
      <c r="E28" s="72"/>
      <c r="F28" s="72"/>
      <c r="G28" s="72"/>
      <c r="H28" s="89"/>
      <c r="I28" s="141">
        <f>'ห้องน้ำลูกค้า(ไม่มีเข็ม)'!I125</f>
        <v>14945.728000000003</v>
      </c>
      <c r="J28" s="8"/>
    </row>
    <row r="29" spans="1:10" ht="21" customHeight="1" thickBot="1">
      <c r="A29" s="52"/>
      <c r="B29" s="43" t="s">
        <v>65</v>
      </c>
      <c r="C29" s="87"/>
      <c r="D29" s="88"/>
      <c r="E29" s="72"/>
      <c r="F29" s="72"/>
      <c r="G29" s="72"/>
      <c r="H29" s="89"/>
      <c r="I29" s="547">
        <f>SUM(I25:I28)</f>
        <v>196173.1416</v>
      </c>
      <c r="J29" s="8"/>
    </row>
    <row r="30" spans="1:10" ht="21" customHeight="1">
      <c r="A30" s="52"/>
      <c r="B30" s="43"/>
      <c r="C30" s="155"/>
      <c r="D30" s="92"/>
      <c r="E30" s="85"/>
      <c r="F30" s="85"/>
      <c r="G30" s="85"/>
      <c r="H30" s="93"/>
      <c r="I30" s="91"/>
      <c r="J30" s="82"/>
    </row>
    <row r="31" spans="1:10" ht="21" customHeight="1">
      <c r="A31" s="52"/>
      <c r="B31" s="43"/>
      <c r="C31" s="155"/>
      <c r="D31" s="92"/>
      <c r="E31" s="85"/>
      <c r="F31" s="85"/>
      <c r="G31" s="85"/>
      <c r="H31" s="93"/>
      <c r="I31" s="91"/>
      <c r="J31" s="82"/>
    </row>
    <row r="32" spans="1:10" ht="21" customHeight="1">
      <c r="A32" s="52"/>
      <c r="B32" s="43"/>
      <c r="C32" s="155"/>
      <c r="D32" s="92"/>
      <c r="E32" s="85"/>
      <c r="F32" s="72"/>
      <c r="G32" s="72"/>
      <c r="H32" s="89"/>
      <c r="I32" s="452"/>
      <c r="J32" s="8"/>
    </row>
    <row r="33" spans="1:10" ht="21" customHeight="1">
      <c r="A33" s="52"/>
      <c r="B33" s="36" t="s">
        <v>32</v>
      </c>
      <c r="C33" s="155"/>
      <c r="D33" s="92"/>
      <c r="E33" s="85"/>
      <c r="F33" s="85"/>
      <c r="G33" s="85"/>
      <c r="H33" s="93"/>
      <c r="I33" s="90"/>
      <c r="J33" s="82"/>
    </row>
    <row r="34" spans="1:10" ht="21" customHeight="1">
      <c r="A34" s="145">
        <v>1</v>
      </c>
      <c r="B34" s="34" t="s">
        <v>56</v>
      </c>
      <c r="C34" s="87"/>
      <c r="D34" s="88"/>
      <c r="E34" s="72"/>
      <c r="F34" s="72"/>
      <c r="G34" s="72"/>
      <c r="H34" s="89"/>
      <c r="I34" s="141">
        <f>'โรงจอดรถยนต์ 4 คัน(ไม่มีเข็ม)'!I35</f>
        <v>91592.704999999987</v>
      </c>
      <c r="J34" s="8"/>
    </row>
    <row r="35" spans="1:10" ht="21" customHeight="1">
      <c r="A35" s="145">
        <v>2</v>
      </c>
      <c r="B35" s="8" t="s">
        <v>57</v>
      </c>
      <c r="C35" s="87"/>
      <c r="D35" s="88"/>
      <c r="E35" s="72"/>
      <c r="F35" s="72"/>
      <c r="G35" s="72"/>
      <c r="H35" s="89"/>
      <c r="I35" s="141">
        <f>'โรงจอดรถยนต์ 4 คัน(ไม่มีเข็ม)'!I40</f>
        <v>22095.5</v>
      </c>
      <c r="J35" s="8"/>
    </row>
    <row r="36" spans="1:10" ht="21" customHeight="1">
      <c r="A36" s="145">
        <v>3</v>
      </c>
      <c r="B36" s="8" t="s">
        <v>62</v>
      </c>
      <c r="C36" s="87"/>
      <c r="D36" s="88"/>
      <c r="E36" s="72"/>
      <c r="F36" s="72"/>
      <c r="G36" s="72"/>
      <c r="H36" s="89"/>
      <c r="I36" s="141">
        <f>'โรงจอดรถยนต์ 4 คัน(ไม่มีเข็ม)'!I53</f>
        <v>3464.2110000000002</v>
      </c>
      <c r="J36" s="8"/>
    </row>
    <row r="37" spans="1:10" ht="21" customHeight="1" thickBot="1">
      <c r="A37" s="52"/>
      <c r="B37" s="43" t="s">
        <v>66</v>
      </c>
      <c r="C37" s="155"/>
      <c r="D37" s="92"/>
      <c r="E37" s="85"/>
      <c r="F37" s="85"/>
      <c r="G37" s="85"/>
      <c r="H37" s="85"/>
      <c r="I37" s="353">
        <f>SUM(I34:I36)</f>
        <v>117152.41599999998</v>
      </c>
      <c r="J37" s="82"/>
    </row>
    <row r="38" spans="1:10" ht="21" customHeight="1" thickBot="1">
      <c r="A38" s="52"/>
      <c r="B38" s="43" t="s">
        <v>67</v>
      </c>
      <c r="C38" s="155"/>
      <c r="D38" s="92"/>
      <c r="E38" s="85"/>
      <c r="F38" s="85"/>
      <c r="G38" s="85"/>
      <c r="H38" s="93"/>
      <c r="I38" s="547">
        <f>I18+I23+I29+I37</f>
        <v>3151294.9622000004</v>
      </c>
      <c r="J38" s="82"/>
    </row>
    <row r="39" spans="1:10" ht="21" customHeight="1">
      <c r="A39" s="163"/>
      <c r="B39" s="43" t="s">
        <v>68</v>
      </c>
      <c r="C39" s="85"/>
      <c r="D39" s="92"/>
      <c r="E39" s="85"/>
      <c r="F39" s="85"/>
      <c r="G39" s="85"/>
      <c r="H39" s="93"/>
      <c r="I39" s="91"/>
      <c r="J39" s="82"/>
    </row>
    <row r="40" spans="1:10" ht="21" customHeight="1">
      <c r="A40" s="144">
        <v>1</v>
      </c>
      <c r="B40" s="8" t="s">
        <v>69</v>
      </c>
      <c r="C40" s="72"/>
      <c r="D40" s="88"/>
      <c r="E40" s="72"/>
      <c r="F40" s="72"/>
      <c r="G40" s="72"/>
      <c r="H40" s="89"/>
      <c r="I40" s="141">
        <f>'งานกลุ่ม 2'!I23</f>
        <v>58850</v>
      </c>
      <c r="J40" s="8"/>
    </row>
    <row r="41" spans="1:10" ht="21" customHeight="1">
      <c r="A41" s="144">
        <v>2</v>
      </c>
      <c r="B41" s="8" t="s">
        <v>70</v>
      </c>
      <c r="C41" s="72"/>
      <c r="D41" s="88"/>
      <c r="E41" s="72"/>
      <c r="F41" s="72"/>
      <c r="G41" s="72"/>
      <c r="H41" s="89"/>
      <c r="I41" s="413">
        <f>'งานกลุ่ม 2'!I54</f>
        <v>18706</v>
      </c>
      <c r="J41" s="8"/>
    </row>
    <row r="42" spans="1:10" ht="21" customHeight="1" thickBot="1">
      <c r="A42" s="164"/>
      <c r="B42" s="5" t="s">
        <v>71</v>
      </c>
      <c r="C42" s="72"/>
      <c r="D42" s="88"/>
      <c r="E42" s="72"/>
      <c r="F42" s="72"/>
      <c r="G42" s="72"/>
      <c r="H42" s="72"/>
      <c r="I42" s="547">
        <f>SUM(I40:I41)</f>
        <v>77556</v>
      </c>
      <c r="J42" s="8"/>
    </row>
    <row r="43" spans="1:10" ht="21" customHeight="1">
      <c r="A43" s="163"/>
      <c r="B43" s="36" t="s">
        <v>72</v>
      </c>
      <c r="C43" s="85"/>
      <c r="D43" s="92"/>
      <c r="E43" s="85"/>
      <c r="F43" s="85"/>
      <c r="G43" s="85"/>
      <c r="H43" s="93"/>
      <c r="I43" s="91"/>
      <c r="J43" s="82"/>
    </row>
    <row r="44" spans="1:10" ht="21" customHeight="1">
      <c r="A44" s="145">
        <v>1</v>
      </c>
      <c r="B44" s="8" t="s">
        <v>73</v>
      </c>
      <c r="C44" s="72"/>
      <c r="D44" s="88"/>
      <c r="E44" s="72"/>
      <c r="F44" s="72"/>
      <c r="G44" s="72"/>
      <c r="H44" s="89"/>
      <c r="I44" s="141">
        <f>งานกลุ่มที่3ผังบริเวณ!I15</f>
        <v>368323</v>
      </c>
      <c r="J44" s="8"/>
    </row>
    <row r="45" spans="1:10" ht="21" customHeight="1">
      <c r="A45" s="144">
        <v>2</v>
      </c>
      <c r="B45" s="8" t="s">
        <v>74</v>
      </c>
      <c r="C45" s="72"/>
      <c r="D45" s="88"/>
      <c r="E45" s="72"/>
      <c r="F45" s="72"/>
      <c r="G45" s="72"/>
      <c r="H45" s="89"/>
      <c r="I45" s="141">
        <f>งานกลุ่มที่3ผังบริเวณ!I21</f>
        <v>1855290.398</v>
      </c>
      <c r="J45" s="8"/>
    </row>
    <row r="46" spans="1:10" ht="21" customHeight="1" thickBot="1">
      <c r="A46" s="164"/>
      <c r="B46" s="5" t="s">
        <v>75</v>
      </c>
      <c r="C46" s="170"/>
      <c r="D46" s="88"/>
      <c r="E46" s="72"/>
      <c r="F46" s="72"/>
      <c r="G46" s="72"/>
      <c r="H46" s="72"/>
      <c r="I46" s="547">
        <f>SUM(I44:I45)</f>
        <v>2223613.398</v>
      </c>
      <c r="J46" s="8"/>
    </row>
    <row r="47" spans="1:10" ht="21" customHeight="1" thickBot="1">
      <c r="A47" s="94"/>
      <c r="B47" s="5" t="s">
        <v>76</v>
      </c>
      <c r="C47" s="70"/>
      <c r="D47" s="8"/>
      <c r="E47" s="70"/>
      <c r="F47" s="8"/>
      <c r="G47" s="70"/>
      <c r="H47" s="8"/>
      <c r="I47" s="548">
        <f>I38+I42+I46</f>
        <v>5452464.3602000009</v>
      </c>
      <c r="J47" s="8"/>
    </row>
    <row r="48" spans="1:10" ht="21" customHeight="1">
      <c r="A48" s="108"/>
      <c r="B48" s="82"/>
      <c r="C48" s="84"/>
      <c r="D48" s="82"/>
      <c r="E48" s="84"/>
      <c r="F48" s="82"/>
      <c r="G48" s="84"/>
      <c r="H48" s="82"/>
      <c r="I48" s="95"/>
      <c r="J48" s="82"/>
    </row>
    <row r="49" spans="1:10" ht="21" customHeight="1">
      <c r="A49" s="659"/>
      <c r="B49" s="660" t="s">
        <v>77</v>
      </c>
      <c r="C49" s="661"/>
      <c r="D49" s="661"/>
      <c r="E49" s="661"/>
      <c r="F49" s="661"/>
      <c r="G49" s="661"/>
      <c r="H49" s="661"/>
      <c r="I49" s="662"/>
      <c r="J49" s="663"/>
    </row>
    <row r="50" spans="1:10" ht="21" customHeight="1">
      <c r="A50" s="39"/>
      <c r="B50" s="96" t="s">
        <v>78</v>
      </c>
      <c r="C50" s="97"/>
      <c r="D50" s="98"/>
      <c r="E50" s="99"/>
      <c r="F50" s="99"/>
      <c r="G50" s="99"/>
      <c r="H50" s="100"/>
      <c r="I50" s="101"/>
      <c r="J50" s="40"/>
    </row>
    <row r="51" spans="1:10" ht="21" customHeight="1">
      <c r="A51" s="39"/>
      <c r="B51" s="96" t="s">
        <v>79</v>
      </c>
      <c r="C51" s="97"/>
      <c r="D51" s="98"/>
      <c r="E51" s="99"/>
      <c r="F51" s="99"/>
      <c r="G51" s="99"/>
      <c r="H51" s="100"/>
      <c r="I51" s="101"/>
      <c r="J51" s="40"/>
    </row>
    <row r="52" spans="1:10" ht="21" customHeight="1">
      <c r="A52" s="39"/>
      <c r="B52" s="102" t="s">
        <v>80</v>
      </c>
      <c r="C52" s="97"/>
      <c r="D52" s="98"/>
      <c r="E52" s="99"/>
      <c r="F52" s="99"/>
      <c r="G52" s="99"/>
      <c r="H52" s="100"/>
      <c r="I52" s="101"/>
      <c r="J52" s="40"/>
    </row>
    <row r="53" spans="1:10" ht="21" customHeight="1">
      <c r="A53" s="39"/>
      <c r="B53" s="102" t="s">
        <v>81</v>
      </c>
      <c r="C53" s="97"/>
      <c r="D53" s="98"/>
      <c r="E53" s="99"/>
      <c r="F53" s="99"/>
      <c r="G53" s="99"/>
      <c r="H53" s="100"/>
      <c r="I53" s="101"/>
      <c r="J53" s="40"/>
    </row>
    <row r="54" spans="1:10" ht="21" customHeight="1">
      <c r="A54" s="41"/>
      <c r="B54" s="103" t="s">
        <v>82</v>
      </c>
      <c r="C54" s="104"/>
      <c r="D54" s="105"/>
      <c r="E54" s="106"/>
      <c r="F54" s="106"/>
      <c r="G54" s="104"/>
      <c r="H54" s="106"/>
      <c r="I54" s="106"/>
      <c r="J54" s="42"/>
    </row>
  </sheetData>
  <mergeCells count="10">
    <mergeCell ref="A1:J1"/>
    <mergeCell ref="G7:J7"/>
    <mergeCell ref="E8:F8"/>
    <mergeCell ref="G8:H8"/>
    <mergeCell ref="B8:B9"/>
    <mergeCell ref="C8:C9"/>
    <mergeCell ref="D8:D9"/>
    <mergeCell ref="J8:J9"/>
    <mergeCell ref="A8:A9"/>
    <mergeCell ref="G4:H4"/>
  </mergeCells>
  <printOptions horizontalCentered="1"/>
  <pageMargins left="0.78740157480314965" right="0.39370078740157483" top="0.39370078740157483" bottom="0.27559055118110237" header="0.15748031496062992" footer="0.19685039370078741"/>
  <pageSetup paperSize="9" scale="85" orientation="landscape" r:id="rId1"/>
  <headerFooter alignWithMargins="0">
    <oddHeader xml:space="preserve">&amp;R&amp;"TH SarabunPSK,ตัวหนา"&amp;12แบบ ปร.4 แผ่นที่ &amp;P/48 &amp;"TH SarabunPSK,ธรรมดา"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J101"/>
  <sheetViews>
    <sheetView view="pageBreakPreview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314" customWidth="1"/>
    <col min="2" max="2" width="56.7109375" style="47" customWidth="1"/>
    <col min="3" max="3" width="9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151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s="184" customFormat="1" ht="2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s="184" customFormat="1" ht="2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s="184" customFormat="1" ht="2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s="184" customFormat="1" ht="2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s="184" customFormat="1" ht="2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s="185" customFormat="1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664" t="s">
        <v>11</v>
      </c>
      <c r="B8" s="664" t="s">
        <v>12</v>
      </c>
      <c r="C8" s="664" t="s">
        <v>46</v>
      </c>
      <c r="D8" s="664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664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297"/>
      <c r="B10" s="78" t="s">
        <v>54</v>
      </c>
      <c r="C10" s="79"/>
      <c r="D10" s="3"/>
      <c r="E10" s="80"/>
      <c r="F10" s="3"/>
      <c r="G10" s="80"/>
      <c r="H10" s="3"/>
      <c r="I10" s="79"/>
      <c r="J10" s="3"/>
    </row>
    <row r="11" spans="1:10" ht="21" customHeight="1">
      <c r="A11" s="298"/>
      <c r="B11" s="338" t="s">
        <v>83</v>
      </c>
      <c r="C11" s="81"/>
      <c r="D11" s="82"/>
      <c r="E11" s="81"/>
      <c r="F11" s="82"/>
      <c r="G11" s="81"/>
      <c r="H11" s="82"/>
      <c r="I11" s="83"/>
      <c r="J11" s="82"/>
    </row>
    <row r="12" spans="1:10" ht="21" customHeight="1">
      <c r="A12" s="235">
        <v>1</v>
      </c>
      <c r="B12" s="59" t="s">
        <v>56</v>
      </c>
      <c r="C12" s="70"/>
      <c r="D12" s="8"/>
      <c r="E12" s="70"/>
      <c r="F12" s="8"/>
      <c r="G12" s="70"/>
      <c r="H12" s="8"/>
      <c r="I12" s="271"/>
      <c r="J12" s="8"/>
    </row>
    <row r="13" spans="1:10" ht="21" customHeight="1">
      <c r="A13" s="299">
        <v>1.1000000000000001</v>
      </c>
      <c r="B13" s="263" t="s">
        <v>84</v>
      </c>
      <c r="C13" s="15"/>
      <c r="D13" s="23"/>
      <c r="E13" s="15"/>
      <c r="F13" s="15"/>
      <c r="G13" s="15"/>
      <c r="H13" s="15"/>
      <c r="I13" s="16"/>
      <c r="J13" s="8"/>
    </row>
    <row r="14" spans="1:10" ht="21" customHeight="1">
      <c r="A14" s="300"/>
      <c r="B14" s="14" t="s">
        <v>85</v>
      </c>
      <c r="C14" s="422">
        <v>0</v>
      </c>
      <c r="D14" s="23" t="s">
        <v>86</v>
      </c>
      <c r="E14" s="15">
        <v>15000</v>
      </c>
      <c r="F14" s="15">
        <f t="shared" ref="F14:F23" si="0">C14*E14</f>
        <v>0</v>
      </c>
      <c r="G14" s="15">
        <v>0</v>
      </c>
      <c r="H14" s="15">
        <f t="shared" ref="H14:H23" si="1">C14*G14</f>
        <v>0</v>
      </c>
      <c r="I14" s="16">
        <f t="shared" ref="I14:I23" si="2">F14+H14</f>
        <v>0</v>
      </c>
      <c r="J14" s="82"/>
    </row>
    <row r="15" spans="1:10" ht="21" customHeight="1">
      <c r="A15" s="301"/>
      <c r="B15" s="14" t="s">
        <v>87</v>
      </c>
      <c r="C15" s="422">
        <v>0</v>
      </c>
      <c r="D15" s="23" t="s">
        <v>88</v>
      </c>
      <c r="E15" s="15">
        <v>0</v>
      </c>
      <c r="F15" s="15">
        <f t="shared" si="0"/>
        <v>0</v>
      </c>
      <c r="G15" s="15">
        <v>99</v>
      </c>
      <c r="H15" s="15">
        <f t="shared" si="1"/>
        <v>0</v>
      </c>
      <c r="I15" s="16">
        <f t="shared" si="2"/>
        <v>0</v>
      </c>
      <c r="J15" s="82"/>
    </row>
    <row r="16" spans="1:10" ht="21" customHeight="1">
      <c r="A16" s="301"/>
      <c r="B16" s="14" t="s">
        <v>89</v>
      </c>
      <c r="C16" s="422">
        <v>0</v>
      </c>
      <c r="D16" s="23" t="s">
        <v>90</v>
      </c>
      <c r="E16" s="15">
        <v>0</v>
      </c>
      <c r="F16" s="15">
        <f t="shared" si="0"/>
        <v>0</v>
      </c>
      <c r="G16" s="15">
        <v>150</v>
      </c>
      <c r="H16" s="15">
        <f t="shared" si="1"/>
        <v>0</v>
      </c>
      <c r="I16" s="16">
        <f t="shared" si="2"/>
        <v>0</v>
      </c>
      <c r="J16" s="82"/>
    </row>
    <row r="17" spans="1:10" ht="21" customHeight="1">
      <c r="A17" s="301"/>
      <c r="B17" s="14" t="s">
        <v>91</v>
      </c>
      <c r="C17" s="422">
        <v>0</v>
      </c>
      <c r="D17" s="23" t="s">
        <v>86</v>
      </c>
      <c r="E17" s="15">
        <v>5000</v>
      </c>
      <c r="F17" s="15">
        <f t="shared" si="0"/>
        <v>0</v>
      </c>
      <c r="G17" s="15">
        <v>0</v>
      </c>
      <c r="H17" s="15">
        <f t="shared" si="1"/>
        <v>0</v>
      </c>
      <c r="I17" s="16">
        <f t="shared" si="2"/>
        <v>0</v>
      </c>
      <c r="J17" s="82"/>
    </row>
    <row r="18" spans="1:10" ht="21" customHeight="1">
      <c r="A18" s="301"/>
      <c r="B18" s="14" t="s">
        <v>92</v>
      </c>
      <c r="C18" s="422">
        <v>0</v>
      </c>
      <c r="D18" s="23" t="s">
        <v>93</v>
      </c>
      <c r="E18" s="15">
        <v>3480</v>
      </c>
      <c r="F18" s="15">
        <f t="shared" si="0"/>
        <v>0</v>
      </c>
      <c r="G18" s="15">
        <v>766</v>
      </c>
      <c r="H18" s="15">
        <f t="shared" si="1"/>
        <v>0</v>
      </c>
      <c r="I18" s="16">
        <f t="shared" si="2"/>
        <v>0</v>
      </c>
      <c r="J18" s="82"/>
    </row>
    <row r="19" spans="1:10" ht="21" customHeight="1">
      <c r="A19" s="301"/>
      <c r="B19" s="14" t="s">
        <v>94</v>
      </c>
      <c r="C19" s="422">
        <v>0</v>
      </c>
      <c r="D19" s="23" t="s">
        <v>93</v>
      </c>
      <c r="E19" s="15">
        <v>0</v>
      </c>
      <c r="F19" s="15">
        <f t="shared" si="0"/>
        <v>0</v>
      </c>
      <c r="G19" s="15">
        <v>250</v>
      </c>
      <c r="H19" s="15">
        <f t="shared" si="1"/>
        <v>0</v>
      </c>
      <c r="I19" s="16">
        <f t="shared" si="2"/>
        <v>0</v>
      </c>
      <c r="J19" s="8"/>
    </row>
    <row r="20" spans="1:10" ht="21" customHeight="1">
      <c r="A20" s="301"/>
      <c r="B20" s="14" t="s">
        <v>95</v>
      </c>
      <c r="C20" s="422">
        <v>0</v>
      </c>
      <c r="D20" s="23" t="s">
        <v>88</v>
      </c>
      <c r="E20" s="15">
        <v>560.75</v>
      </c>
      <c r="F20" s="15">
        <f t="shared" si="0"/>
        <v>0</v>
      </c>
      <c r="G20" s="15">
        <v>91</v>
      </c>
      <c r="H20" s="15">
        <f t="shared" si="1"/>
        <v>0</v>
      </c>
      <c r="I20" s="16">
        <f t="shared" si="2"/>
        <v>0</v>
      </c>
      <c r="J20" s="82"/>
    </row>
    <row r="21" spans="1:10" ht="21" customHeight="1">
      <c r="A21" s="301"/>
      <c r="B21" s="14" t="s">
        <v>96</v>
      </c>
      <c r="C21" s="422">
        <v>0</v>
      </c>
      <c r="D21" s="23" t="s">
        <v>88</v>
      </c>
      <c r="E21" s="15">
        <v>1762.85</v>
      </c>
      <c r="F21" s="15">
        <f t="shared" si="0"/>
        <v>0</v>
      </c>
      <c r="G21" s="15">
        <v>398</v>
      </c>
      <c r="H21" s="15">
        <f t="shared" si="1"/>
        <v>0</v>
      </c>
      <c r="I21" s="16">
        <f t="shared" si="2"/>
        <v>0</v>
      </c>
      <c r="J21" s="82"/>
    </row>
    <row r="22" spans="1:10" ht="21" customHeight="1">
      <c r="A22" s="301"/>
      <c r="B22" s="14" t="s">
        <v>97</v>
      </c>
      <c r="C22" s="422">
        <v>0</v>
      </c>
      <c r="D22" s="23" t="s">
        <v>88</v>
      </c>
      <c r="E22" s="15">
        <v>1898.6</v>
      </c>
      <c r="F22" s="15">
        <f t="shared" si="0"/>
        <v>0</v>
      </c>
      <c r="G22" s="15">
        <v>391</v>
      </c>
      <c r="H22" s="15">
        <f t="shared" si="1"/>
        <v>0</v>
      </c>
      <c r="I22" s="16">
        <f t="shared" si="2"/>
        <v>0</v>
      </c>
      <c r="J22" s="82"/>
    </row>
    <row r="23" spans="1:10" ht="21" customHeight="1">
      <c r="A23" s="301"/>
      <c r="B23" s="14" t="s">
        <v>98</v>
      </c>
      <c r="C23" s="422">
        <v>0</v>
      </c>
      <c r="D23" s="23" t="s">
        <v>90</v>
      </c>
      <c r="E23" s="15">
        <v>320</v>
      </c>
      <c r="F23" s="15">
        <f t="shared" si="0"/>
        <v>0</v>
      </c>
      <c r="G23" s="15">
        <v>133</v>
      </c>
      <c r="H23" s="15">
        <f t="shared" si="1"/>
        <v>0</v>
      </c>
      <c r="I23" s="16">
        <f t="shared" si="2"/>
        <v>0</v>
      </c>
      <c r="J23" s="82"/>
    </row>
    <row r="24" spans="1:10" ht="21" customHeight="1">
      <c r="A24" s="301"/>
      <c r="B24" s="14" t="s">
        <v>99</v>
      </c>
      <c r="C24" s="422"/>
      <c r="D24" s="23" t="s">
        <v>100</v>
      </c>
      <c r="E24" s="15"/>
      <c r="F24" s="15"/>
      <c r="G24" s="15"/>
      <c r="H24" s="15"/>
      <c r="I24" s="16"/>
      <c r="J24" s="82"/>
    </row>
    <row r="25" spans="1:10" ht="21" customHeight="1">
      <c r="A25" s="301"/>
      <c r="B25" s="14" t="s">
        <v>101</v>
      </c>
      <c r="C25" s="422">
        <v>0</v>
      </c>
      <c r="D25" s="23" t="s">
        <v>102</v>
      </c>
      <c r="E25" s="15">
        <v>21.44</v>
      </c>
      <c r="F25" s="15">
        <f t="shared" ref="F25" si="3">C25*E25</f>
        <v>0</v>
      </c>
      <c r="G25" s="15">
        <v>4.0999999999999996</v>
      </c>
      <c r="H25" s="15">
        <f t="shared" ref="H25" si="4">C25*G25</f>
        <v>0</v>
      </c>
      <c r="I25" s="16">
        <f t="shared" ref="I25" si="5">F25+H25</f>
        <v>0</v>
      </c>
      <c r="J25" s="82"/>
    </row>
    <row r="26" spans="1:10" ht="21" customHeight="1">
      <c r="A26" s="301"/>
      <c r="B26" s="14" t="s">
        <v>103</v>
      </c>
      <c r="C26" s="422">
        <v>0</v>
      </c>
      <c r="D26" s="23" t="s">
        <v>102</v>
      </c>
      <c r="E26" s="15">
        <v>21.36</v>
      </c>
      <c r="F26" s="15">
        <f>C26*E26</f>
        <v>0</v>
      </c>
      <c r="G26" s="15">
        <v>3.3</v>
      </c>
      <c r="H26" s="15">
        <f>C26*G26</f>
        <v>0</v>
      </c>
      <c r="I26" s="16">
        <f>F26+H26</f>
        <v>0</v>
      </c>
      <c r="J26" s="82"/>
    </row>
    <row r="27" spans="1:10" ht="21" customHeight="1">
      <c r="A27" s="292"/>
      <c r="B27" s="14" t="s">
        <v>104</v>
      </c>
      <c r="C27" s="423">
        <v>0</v>
      </c>
      <c r="D27" s="290" t="s">
        <v>102</v>
      </c>
      <c r="E27" s="15">
        <v>21.44</v>
      </c>
      <c r="F27" s="15">
        <f t="shared" ref="F27" si="6">C27*E27</f>
        <v>0</v>
      </c>
      <c r="G27" s="15">
        <v>3.3</v>
      </c>
      <c r="H27" s="15">
        <f t="shared" ref="H27" si="7">C27*G27</f>
        <v>0</v>
      </c>
      <c r="I27" s="16">
        <f t="shared" ref="I27" si="8">F27+H27</f>
        <v>0</v>
      </c>
      <c r="J27" s="8"/>
    </row>
    <row r="28" spans="1:10" ht="21" customHeight="1">
      <c r="A28" s="301"/>
      <c r="B28" s="14" t="s">
        <v>105</v>
      </c>
      <c r="C28" s="422">
        <v>0</v>
      </c>
      <c r="D28" s="23" t="s">
        <v>102</v>
      </c>
      <c r="E28" s="15">
        <v>49.07</v>
      </c>
      <c r="F28" s="15">
        <f>C28*E28</f>
        <v>0</v>
      </c>
      <c r="G28" s="15">
        <v>0</v>
      </c>
      <c r="H28" s="15">
        <f>C28*G28</f>
        <v>0</v>
      </c>
      <c r="I28" s="16">
        <f>F28+H28</f>
        <v>0</v>
      </c>
      <c r="J28" s="82"/>
    </row>
    <row r="29" spans="1:10" ht="21" customHeight="1">
      <c r="A29" s="301"/>
      <c r="B29" s="14" t="s">
        <v>106</v>
      </c>
      <c r="C29" s="422">
        <v>0</v>
      </c>
      <c r="D29" s="23" t="s">
        <v>102</v>
      </c>
      <c r="E29" s="15">
        <v>65.42</v>
      </c>
      <c r="F29" s="15">
        <f>C29*E29</f>
        <v>0</v>
      </c>
      <c r="G29" s="15">
        <v>0</v>
      </c>
      <c r="H29" s="15">
        <f>C29*G29</f>
        <v>0</v>
      </c>
      <c r="I29" s="16">
        <f>F29+H29</f>
        <v>0</v>
      </c>
      <c r="J29" s="82"/>
    </row>
    <row r="30" spans="1:10" ht="21" customHeight="1" thickBot="1">
      <c r="A30" s="292"/>
      <c r="B30" s="60" t="s">
        <v>107</v>
      </c>
      <c r="C30" s="15"/>
      <c r="D30" s="23"/>
      <c r="E30" s="15"/>
      <c r="F30" s="15"/>
      <c r="G30" s="15"/>
      <c r="H30" s="15"/>
      <c r="I30" s="61">
        <f>SUM(I14:I29)</f>
        <v>0</v>
      </c>
      <c r="J30" s="8"/>
    </row>
    <row r="31" spans="1:10" ht="21" customHeight="1">
      <c r="A31" s="304"/>
      <c r="B31" s="255"/>
      <c r="C31" s="76"/>
      <c r="D31" s="75"/>
      <c r="E31" s="76"/>
      <c r="F31" s="76"/>
      <c r="G31" s="76"/>
      <c r="H31" s="15"/>
      <c r="I31" s="29"/>
      <c r="J31" s="8"/>
    </row>
    <row r="32" spans="1:10" ht="21" customHeight="1">
      <c r="A32" s="304"/>
      <c r="B32" s="430"/>
      <c r="C32" s="76"/>
      <c r="D32" s="75"/>
      <c r="E32" s="76"/>
      <c r="F32" s="76"/>
      <c r="G32" s="76"/>
      <c r="H32" s="15"/>
      <c r="I32" s="16"/>
      <c r="J32" s="8"/>
    </row>
    <row r="33" spans="1:10" ht="21" customHeight="1">
      <c r="A33" s="308">
        <v>1.2</v>
      </c>
      <c r="B33" s="311" t="s">
        <v>108</v>
      </c>
      <c r="C33" s="307"/>
      <c r="D33" s="307"/>
      <c r="E33" s="76"/>
      <c r="F33" s="76"/>
      <c r="G33" s="76"/>
      <c r="H33" s="76"/>
      <c r="I33" s="29"/>
      <c r="J33" s="82"/>
    </row>
    <row r="34" spans="1:10" ht="21" customHeight="1">
      <c r="A34" s="308"/>
      <c r="B34" s="113" t="s">
        <v>109</v>
      </c>
      <c r="C34" s="76">
        <v>0</v>
      </c>
      <c r="D34" s="75" t="s">
        <v>110</v>
      </c>
      <c r="E34" s="76">
        <v>150</v>
      </c>
      <c r="F34" s="76">
        <f t="shared" ref="F34" si="9">C34*E34</f>
        <v>0</v>
      </c>
      <c r="G34" s="76">
        <v>99</v>
      </c>
      <c r="H34" s="76">
        <f t="shared" ref="H34" si="10">C34*G34</f>
        <v>0</v>
      </c>
      <c r="I34" s="29">
        <f t="shared" ref="I34" si="11">F34+H34</f>
        <v>0</v>
      </c>
      <c r="J34" s="82"/>
    </row>
    <row r="35" spans="1:10" ht="21" customHeight="1">
      <c r="A35" s="301"/>
      <c r="B35" s="113" t="s">
        <v>95</v>
      </c>
      <c r="C35" s="76">
        <v>0</v>
      </c>
      <c r="D35" s="75" t="s">
        <v>88</v>
      </c>
      <c r="E35" s="76">
        <v>560.75</v>
      </c>
      <c r="F35" s="76">
        <f>C35*E35</f>
        <v>0</v>
      </c>
      <c r="G35" s="76">
        <v>91</v>
      </c>
      <c r="H35" s="76">
        <f>C35*G35</f>
        <v>0</v>
      </c>
      <c r="I35" s="29">
        <f>F35+H35</f>
        <v>0</v>
      </c>
      <c r="J35" s="82"/>
    </row>
    <row r="36" spans="1:10" ht="21" customHeight="1">
      <c r="A36" s="301"/>
      <c r="B36" s="113" t="s">
        <v>96</v>
      </c>
      <c r="C36" s="76">
        <v>0</v>
      </c>
      <c r="D36" s="75" t="s">
        <v>88</v>
      </c>
      <c r="E36" s="76">
        <v>1762.85</v>
      </c>
      <c r="F36" s="76">
        <f>C36*E36</f>
        <v>0</v>
      </c>
      <c r="G36" s="76">
        <v>398</v>
      </c>
      <c r="H36" s="76">
        <f>C36*G36</f>
        <v>0</v>
      </c>
      <c r="I36" s="29">
        <f>F36+H36</f>
        <v>0</v>
      </c>
      <c r="J36" s="82"/>
    </row>
    <row r="37" spans="1:10" s="185" customFormat="1" ht="21" customHeight="1">
      <c r="A37" s="292"/>
      <c r="B37" s="14" t="s">
        <v>111</v>
      </c>
      <c r="C37" s="15">
        <v>0</v>
      </c>
      <c r="D37" s="23" t="s">
        <v>90</v>
      </c>
      <c r="E37" s="15">
        <v>6.67</v>
      </c>
      <c r="F37" s="15">
        <f>C37*E37</f>
        <v>0</v>
      </c>
      <c r="G37" s="15">
        <v>0</v>
      </c>
      <c r="H37" s="15">
        <f>C37*G37</f>
        <v>0</v>
      </c>
      <c r="I37" s="16">
        <f>F37+H37</f>
        <v>0</v>
      </c>
      <c r="J37" s="8"/>
    </row>
    <row r="38" spans="1:10" ht="21" customHeight="1">
      <c r="A38" s="292"/>
      <c r="B38" s="14" t="s">
        <v>97</v>
      </c>
      <c r="C38" s="15">
        <v>0</v>
      </c>
      <c r="D38" s="23" t="s">
        <v>88</v>
      </c>
      <c r="E38" s="15">
        <v>1898.6</v>
      </c>
      <c r="F38" s="15">
        <f>C38*E38</f>
        <v>0</v>
      </c>
      <c r="G38" s="15">
        <v>391</v>
      </c>
      <c r="H38" s="15">
        <f>C38*G38</f>
        <v>0</v>
      </c>
      <c r="I38" s="16">
        <f>F38+H38</f>
        <v>0</v>
      </c>
      <c r="J38" s="8"/>
    </row>
    <row r="39" spans="1:10" ht="21" customHeight="1">
      <c r="A39" s="292"/>
      <c r="B39" s="14" t="s">
        <v>98</v>
      </c>
      <c r="C39" s="15">
        <v>0</v>
      </c>
      <c r="D39" s="23" t="s">
        <v>90</v>
      </c>
      <c r="E39" s="15">
        <v>320</v>
      </c>
      <c r="F39" s="15">
        <f>C39*E39</f>
        <v>0</v>
      </c>
      <c r="G39" s="15">
        <v>133</v>
      </c>
      <c r="H39" s="15">
        <f>C39*G39</f>
        <v>0</v>
      </c>
      <c r="I39" s="16">
        <f>F39+H39</f>
        <v>0</v>
      </c>
      <c r="J39" s="8"/>
    </row>
    <row r="40" spans="1:10" ht="21" customHeight="1">
      <c r="A40" s="292"/>
      <c r="B40" s="14" t="s">
        <v>99</v>
      </c>
      <c r="C40" s="15"/>
      <c r="D40" s="23"/>
      <c r="E40" s="15"/>
      <c r="F40" s="15"/>
      <c r="G40" s="15"/>
      <c r="H40" s="15"/>
      <c r="I40" s="16"/>
      <c r="J40" s="8"/>
    </row>
    <row r="41" spans="1:10" ht="21" customHeight="1">
      <c r="A41" s="292"/>
      <c r="B41" s="14" t="s">
        <v>112</v>
      </c>
      <c r="C41" s="15">
        <v>0</v>
      </c>
      <c r="D41" s="23" t="s">
        <v>102</v>
      </c>
      <c r="E41" s="15">
        <v>22.52</v>
      </c>
      <c r="F41" s="15">
        <f t="shared" ref="F41:F49" si="12">C41*E41</f>
        <v>0</v>
      </c>
      <c r="G41" s="15">
        <v>4.0999999999999996</v>
      </c>
      <c r="H41" s="15">
        <f t="shared" ref="H41:H49" si="13">C41*G41</f>
        <v>0</v>
      </c>
      <c r="I41" s="16">
        <f t="shared" ref="I41:I49" si="14">F41+H41</f>
        <v>0</v>
      </c>
      <c r="J41" s="82"/>
    </row>
    <row r="42" spans="1:10" ht="21" customHeight="1">
      <c r="A42" s="292"/>
      <c r="B42" s="14" t="s">
        <v>101</v>
      </c>
      <c r="C42" s="15">
        <v>0</v>
      </c>
      <c r="D42" s="23" t="s">
        <v>102</v>
      </c>
      <c r="E42" s="15">
        <v>21.44</v>
      </c>
      <c r="F42" s="15">
        <f t="shared" si="12"/>
        <v>0</v>
      </c>
      <c r="G42" s="15">
        <v>4.0999999999999996</v>
      </c>
      <c r="H42" s="15">
        <f t="shared" si="13"/>
        <v>0</v>
      </c>
      <c r="I42" s="16">
        <f t="shared" si="14"/>
        <v>0</v>
      </c>
      <c r="J42" s="82"/>
    </row>
    <row r="43" spans="1:10" ht="21" customHeight="1">
      <c r="A43" s="292"/>
      <c r="B43" s="14" t="s">
        <v>103</v>
      </c>
      <c r="C43" s="326">
        <v>0</v>
      </c>
      <c r="D43" s="290" t="s">
        <v>102</v>
      </c>
      <c r="E43" s="15">
        <v>21.36</v>
      </c>
      <c r="F43" s="15">
        <f t="shared" si="12"/>
        <v>0</v>
      </c>
      <c r="G43" s="15">
        <v>3.3</v>
      </c>
      <c r="H43" s="15">
        <f t="shared" si="13"/>
        <v>0</v>
      </c>
      <c r="I43" s="16">
        <f t="shared" si="14"/>
        <v>0</v>
      </c>
      <c r="J43" s="8"/>
    </row>
    <row r="44" spans="1:10" ht="21" customHeight="1">
      <c r="A44" s="292"/>
      <c r="B44" s="14" t="s">
        <v>104</v>
      </c>
      <c r="C44" s="326">
        <v>0</v>
      </c>
      <c r="D44" s="290" t="s">
        <v>102</v>
      </c>
      <c r="E44" s="15">
        <v>21.44</v>
      </c>
      <c r="F44" s="15">
        <f t="shared" si="12"/>
        <v>0</v>
      </c>
      <c r="G44" s="15">
        <v>3.3</v>
      </c>
      <c r="H44" s="15">
        <f t="shared" si="13"/>
        <v>0</v>
      </c>
      <c r="I44" s="16">
        <f t="shared" si="14"/>
        <v>0</v>
      </c>
      <c r="J44" s="8"/>
    </row>
    <row r="45" spans="1:10" ht="21" customHeight="1">
      <c r="A45" s="292"/>
      <c r="B45" s="14" t="s">
        <v>113</v>
      </c>
      <c r="C45" s="326">
        <v>0</v>
      </c>
      <c r="D45" s="290" t="s">
        <v>102</v>
      </c>
      <c r="E45" s="15">
        <v>21.8</v>
      </c>
      <c r="F45" s="15">
        <f t="shared" si="12"/>
        <v>0</v>
      </c>
      <c r="G45" s="15">
        <v>2.9</v>
      </c>
      <c r="H45" s="15">
        <f t="shared" si="13"/>
        <v>0</v>
      </c>
      <c r="I45" s="16">
        <f t="shared" si="14"/>
        <v>0</v>
      </c>
      <c r="J45" s="8"/>
    </row>
    <row r="46" spans="1:10" ht="21" customHeight="1">
      <c r="A46" s="292"/>
      <c r="B46" s="14" t="s">
        <v>114</v>
      </c>
      <c r="C46" s="15">
        <v>0</v>
      </c>
      <c r="D46" s="23" t="s">
        <v>102</v>
      </c>
      <c r="E46" s="15">
        <v>24.81</v>
      </c>
      <c r="F46" s="15">
        <f t="shared" si="12"/>
        <v>0</v>
      </c>
      <c r="G46" s="15">
        <v>2.9</v>
      </c>
      <c r="H46" s="15">
        <f t="shared" si="13"/>
        <v>0</v>
      </c>
      <c r="I46" s="16">
        <f t="shared" si="14"/>
        <v>0</v>
      </c>
      <c r="J46" s="8"/>
    </row>
    <row r="47" spans="1:10" ht="21" customHeight="1">
      <c r="A47" s="292"/>
      <c r="B47" s="14" t="s">
        <v>105</v>
      </c>
      <c r="C47" s="15">
        <v>0</v>
      </c>
      <c r="D47" s="23" t="s">
        <v>102</v>
      </c>
      <c r="E47" s="15">
        <v>49.07</v>
      </c>
      <c r="F47" s="15">
        <f t="shared" si="12"/>
        <v>0</v>
      </c>
      <c r="G47" s="15">
        <v>0</v>
      </c>
      <c r="H47" s="15">
        <f t="shared" si="13"/>
        <v>0</v>
      </c>
      <c r="I47" s="16">
        <f t="shared" si="14"/>
        <v>0</v>
      </c>
      <c r="J47" s="8"/>
    </row>
    <row r="48" spans="1:10" ht="21" customHeight="1">
      <c r="A48" s="292"/>
      <c r="B48" s="14" t="s">
        <v>106</v>
      </c>
      <c r="C48" s="15">
        <v>0</v>
      </c>
      <c r="D48" s="23" t="s">
        <v>102</v>
      </c>
      <c r="E48" s="15">
        <v>65.42</v>
      </c>
      <c r="F48" s="15">
        <f t="shared" si="12"/>
        <v>0</v>
      </c>
      <c r="G48" s="15">
        <v>0</v>
      </c>
      <c r="H48" s="15">
        <f t="shared" si="13"/>
        <v>0</v>
      </c>
      <c r="I48" s="16">
        <f t="shared" si="14"/>
        <v>0</v>
      </c>
      <c r="J48" s="8"/>
    </row>
    <row r="49" spans="1:10" ht="21" customHeight="1">
      <c r="A49" s="292"/>
      <c r="B49" s="17" t="s">
        <v>115</v>
      </c>
      <c r="C49" s="15">
        <v>0</v>
      </c>
      <c r="D49" s="23" t="s">
        <v>90</v>
      </c>
      <c r="E49" s="15">
        <v>370</v>
      </c>
      <c r="F49" s="15">
        <f t="shared" si="12"/>
        <v>0</v>
      </c>
      <c r="G49" s="15">
        <v>35</v>
      </c>
      <c r="H49" s="15">
        <f t="shared" si="13"/>
        <v>0</v>
      </c>
      <c r="I49" s="16">
        <f t="shared" si="14"/>
        <v>0</v>
      </c>
      <c r="J49" s="8"/>
    </row>
    <row r="50" spans="1:10" ht="21" customHeight="1">
      <c r="A50" s="292"/>
      <c r="B50" s="17" t="s">
        <v>116</v>
      </c>
      <c r="C50" s="15"/>
      <c r="D50" s="23"/>
      <c r="E50" s="15"/>
      <c r="F50" s="15"/>
      <c r="G50" s="15"/>
      <c r="H50" s="15"/>
      <c r="I50" s="16"/>
      <c r="J50" s="8"/>
    </row>
    <row r="51" spans="1:10" ht="21" customHeight="1">
      <c r="A51" s="292"/>
      <c r="B51" s="289" t="s">
        <v>117</v>
      </c>
      <c r="C51" s="15">
        <v>0</v>
      </c>
      <c r="D51" s="23" t="s">
        <v>90</v>
      </c>
      <c r="E51" s="15">
        <v>32</v>
      </c>
      <c r="F51" s="15">
        <f>C51*E51</f>
        <v>0</v>
      </c>
      <c r="G51" s="15">
        <v>5</v>
      </c>
      <c r="H51" s="15">
        <f>C51*G51</f>
        <v>0</v>
      </c>
      <c r="I51" s="16">
        <f>F51+H51</f>
        <v>0</v>
      </c>
      <c r="J51" s="8"/>
    </row>
    <row r="52" spans="1:10" ht="21" customHeight="1">
      <c r="A52" s="292"/>
      <c r="B52" s="14" t="s">
        <v>118</v>
      </c>
      <c r="C52" s="15">
        <v>0</v>
      </c>
      <c r="D52" s="23" t="s">
        <v>90</v>
      </c>
      <c r="E52" s="15">
        <v>0</v>
      </c>
      <c r="F52" s="15">
        <f>C52*E52</f>
        <v>0</v>
      </c>
      <c r="G52" s="15">
        <v>5</v>
      </c>
      <c r="H52" s="15">
        <f>C52*G52</f>
        <v>0</v>
      </c>
      <c r="I52" s="16">
        <f>F52+H52</f>
        <v>0</v>
      </c>
      <c r="J52" s="8"/>
    </row>
    <row r="53" spans="1:10" ht="21" customHeight="1">
      <c r="A53" s="424"/>
      <c r="B53" s="14" t="s">
        <v>119</v>
      </c>
      <c r="C53" s="15">
        <v>0</v>
      </c>
      <c r="D53" s="23" t="s">
        <v>90</v>
      </c>
      <c r="E53" s="15">
        <v>85</v>
      </c>
      <c r="F53" s="15">
        <f>C53*E53</f>
        <v>0</v>
      </c>
      <c r="G53" s="15">
        <v>0</v>
      </c>
      <c r="H53" s="15">
        <f>C53*G53</f>
        <v>0</v>
      </c>
      <c r="I53" s="16">
        <f>F53+H53</f>
        <v>0</v>
      </c>
      <c r="J53" s="8"/>
    </row>
    <row r="54" spans="1:10" ht="21" customHeight="1" thickBot="1">
      <c r="A54" s="292"/>
      <c r="B54" s="313" t="s">
        <v>120</v>
      </c>
      <c r="C54" s="170"/>
      <c r="D54" s="290"/>
      <c r="E54" s="15"/>
      <c r="F54" s="15"/>
      <c r="G54" s="15"/>
      <c r="H54" s="15"/>
      <c r="I54" s="61">
        <f>SUM(I34:I53)</f>
        <v>0</v>
      </c>
      <c r="J54" s="8"/>
    </row>
    <row r="55" spans="1:10" ht="21" customHeight="1">
      <c r="A55" s="302">
        <v>1.3</v>
      </c>
      <c r="B55" s="309" t="s">
        <v>121</v>
      </c>
      <c r="C55" s="170"/>
      <c r="D55" s="290"/>
      <c r="E55" s="15"/>
      <c r="F55" s="15"/>
      <c r="G55" s="15"/>
      <c r="H55" s="15"/>
      <c r="I55" s="29"/>
      <c r="J55" s="8"/>
    </row>
    <row r="56" spans="1:10" ht="21" customHeight="1">
      <c r="A56" s="304"/>
      <c r="B56" s="419" t="s">
        <v>122</v>
      </c>
      <c r="C56" s="306"/>
      <c r="D56" s="307"/>
      <c r="E56" s="76"/>
      <c r="F56" s="76"/>
      <c r="G56" s="76"/>
      <c r="H56" s="76"/>
      <c r="I56" s="29"/>
      <c r="J56" s="82"/>
    </row>
    <row r="57" spans="1:10" ht="21" customHeight="1">
      <c r="A57" s="304"/>
      <c r="B57" s="310" t="s">
        <v>123</v>
      </c>
      <c r="C57" s="341">
        <v>0</v>
      </c>
      <c r="D57" s="307" t="s">
        <v>102</v>
      </c>
      <c r="E57" s="76">
        <v>23.87</v>
      </c>
      <c r="F57" s="76">
        <f>C57*E57</f>
        <v>0</v>
      </c>
      <c r="G57" s="76">
        <v>10</v>
      </c>
      <c r="H57" s="76">
        <f>C57*G57</f>
        <v>0</v>
      </c>
      <c r="I57" s="29">
        <f>F57+H57</f>
        <v>0</v>
      </c>
      <c r="J57" s="82"/>
    </row>
    <row r="58" spans="1:10" ht="21" customHeight="1">
      <c r="A58" s="292"/>
      <c r="B58" s="236" t="s">
        <v>124</v>
      </c>
      <c r="C58" s="62">
        <v>0</v>
      </c>
      <c r="D58" s="23" t="s">
        <v>125</v>
      </c>
      <c r="E58" s="15">
        <v>50</v>
      </c>
      <c r="F58" s="15">
        <f>C58*E58</f>
        <v>0</v>
      </c>
      <c r="G58" s="15">
        <v>15</v>
      </c>
      <c r="H58" s="15">
        <f>C58*G58</f>
        <v>0</v>
      </c>
      <c r="I58" s="16">
        <f>F58+H58</f>
        <v>0</v>
      </c>
      <c r="J58" s="8"/>
    </row>
    <row r="59" spans="1:10" ht="21" customHeight="1">
      <c r="A59" s="292"/>
      <c r="B59" s="236" t="s">
        <v>126</v>
      </c>
      <c r="C59" s="326">
        <v>0</v>
      </c>
      <c r="D59" s="290" t="s">
        <v>102</v>
      </c>
      <c r="E59" s="15">
        <v>28.51</v>
      </c>
      <c r="F59" s="15">
        <f>C59*E59</f>
        <v>0</v>
      </c>
      <c r="G59" s="15">
        <v>10</v>
      </c>
      <c r="H59" s="15">
        <f>C59*G59</f>
        <v>0</v>
      </c>
      <c r="I59" s="16">
        <f>F59+H59</f>
        <v>0</v>
      </c>
      <c r="J59" s="8"/>
    </row>
    <row r="60" spans="1:10" ht="21" customHeight="1">
      <c r="A60" s="292"/>
      <c r="B60" s="236" t="s">
        <v>127</v>
      </c>
      <c r="C60" s="326">
        <v>0</v>
      </c>
      <c r="D60" s="290" t="s">
        <v>102</v>
      </c>
      <c r="E60" s="15">
        <v>28.51</v>
      </c>
      <c r="F60" s="15">
        <f>C60*E60</f>
        <v>0</v>
      </c>
      <c r="G60" s="15">
        <v>10</v>
      </c>
      <c r="H60" s="15">
        <f>C60*G60</f>
        <v>0</v>
      </c>
      <c r="I60" s="16">
        <f>F60+H60</f>
        <v>0</v>
      </c>
      <c r="J60" s="8"/>
    </row>
    <row r="61" spans="1:10" ht="21" customHeight="1">
      <c r="A61" s="304"/>
      <c r="B61" s="310" t="s">
        <v>128</v>
      </c>
      <c r="C61" s="341">
        <v>112</v>
      </c>
      <c r="D61" s="307" t="s">
        <v>90</v>
      </c>
      <c r="E61" s="76">
        <v>25</v>
      </c>
      <c r="F61" s="76">
        <f>C61*E61</f>
        <v>2800</v>
      </c>
      <c r="G61" s="76">
        <v>13</v>
      </c>
      <c r="H61" s="76">
        <f>C61*G61</f>
        <v>1456</v>
      </c>
      <c r="I61" s="29">
        <f>F61+H61</f>
        <v>4256</v>
      </c>
      <c r="J61" s="82"/>
    </row>
    <row r="62" spans="1:10" ht="21" customHeight="1" thickBot="1">
      <c r="A62" s="304"/>
      <c r="B62" s="305" t="s">
        <v>129</v>
      </c>
      <c r="C62" s="306"/>
      <c r="D62" s="307"/>
      <c r="E62" s="76"/>
      <c r="F62" s="76"/>
      <c r="G62" s="76"/>
      <c r="H62" s="76"/>
      <c r="I62" s="61">
        <f>SUM(I57:I61)</f>
        <v>4256</v>
      </c>
      <c r="J62" s="82"/>
    </row>
    <row r="63" spans="1:10" ht="21" customHeight="1">
      <c r="A63" s="304"/>
      <c r="B63" s="311" t="s">
        <v>130</v>
      </c>
      <c r="C63" s="306"/>
      <c r="D63" s="307"/>
      <c r="E63" s="76"/>
      <c r="F63" s="76"/>
      <c r="G63" s="76"/>
      <c r="H63" s="76"/>
      <c r="I63" s="58"/>
      <c r="J63" s="82"/>
    </row>
    <row r="64" spans="1:10" ht="21" customHeight="1">
      <c r="A64" s="292"/>
      <c r="B64" s="236" t="s">
        <v>131</v>
      </c>
      <c r="C64" s="326">
        <v>0</v>
      </c>
      <c r="D64" s="290" t="s">
        <v>102</v>
      </c>
      <c r="E64" s="15">
        <v>28.51</v>
      </c>
      <c r="F64" s="15">
        <f>C64*E64</f>
        <v>0</v>
      </c>
      <c r="G64" s="15">
        <v>10</v>
      </c>
      <c r="H64" s="15">
        <f>C64*G64</f>
        <v>0</v>
      </c>
      <c r="I64" s="16">
        <f>F64+H64</f>
        <v>0</v>
      </c>
      <c r="J64" s="8"/>
    </row>
    <row r="65" spans="1:10" ht="21" customHeight="1">
      <c r="A65" s="292"/>
      <c r="B65" s="236" t="s">
        <v>132</v>
      </c>
      <c r="C65" s="326">
        <v>36</v>
      </c>
      <c r="D65" s="290" t="s">
        <v>90</v>
      </c>
      <c r="E65" s="67">
        <v>25</v>
      </c>
      <c r="F65" s="15">
        <f>C65*E65</f>
        <v>900</v>
      </c>
      <c r="G65" s="67">
        <v>13</v>
      </c>
      <c r="H65" s="15">
        <f>C65*G65</f>
        <v>468</v>
      </c>
      <c r="I65" s="16">
        <f>F65+H65</f>
        <v>1368</v>
      </c>
      <c r="J65" s="8"/>
    </row>
    <row r="66" spans="1:10" ht="21" customHeight="1" thickBot="1">
      <c r="A66" s="292"/>
      <c r="B66" s="305" t="s">
        <v>133</v>
      </c>
      <c r="C66" s="312"/>
      <c r="D66" s="290"/>
      <c r="E66" s="15"/>
      <c r="F66" s="15"/>
      <c r="G66" s="15"/>
      <c r="H66" s="15"/>
      <c r="I66" s="61">
        <f>SUM(I64:I65)</f>
        <v>1368</v>
      </c>
      <c r="J66" s="8"/>
    </row>
    <row r="67" spans="1:10" ht="21" customHeight="1">
      <c r="A67" s="292"/>
      <c r="B67" s="303" t="s">
        <v>134</v>
      </c>
      <c r="C67" s="170"/>
      <c r="D67" s="290"/>
      <c r="E67" s="15"/>
      <c r="F67" s="15"/>
      <c r="G67" s="15"/>
      <c r="H67" s="15"/>
      <c r="I67" s="29"/>
      <c r="J67" s="8"/>
    </row>
    <row r="68" spans="1:10" ht="21" customHeight="1">
      <c r="A68" s="292"/>
      <c r="B68" s="236" t="s">
        <v>135</v>
      </c>
      <c r="C68" s="326">
        <v>0</v>
      </c>
      <c r="D68" s="290" t="s">
        <v>102</v>
      </c>
      <c r="E68" s="15">
        <v>28.51</v>
      </c>
      <c r="F68" s="15">
        <f t="shared" ref="F68:F80" si="15">C68*E68</f>
        <v>0</v>
      </c>
      <c r="G68" s="15">
        <v>10</v>
      </c>
      <c r="H68" s="15">
        <f t="shared" ref="H68:H80" si="16">C68*G68</f>
        <v>0</v>
      </c>
      <c r="I68" s="16">
        <f t="shared" ref="I68:I80" si="17">F68+H68</f>
        <v>0</v>
      </c>
      <c r="J68" s="8"/>
    </row>
    <row r="69" spans="1:10" ht="21" customHeight="1">
      <c r="A69" s="292"/>
      <c r="B69" s="236" t="s">
        <v>136</v>
      </c>
      <c r="C69" s="326">
        <v>0</v>
      </c>
      <c r="D69" s="290" t="s">
        <v>102</v>
      </c>
      <c r="E69" s="15">
        <v>28.51</v>
      </c>
      <c r="F69" s="15">
        <f t="shared" si="15"/>
        <v>0</v>
      </c>
      <c r="G69" s="15">
        <v>10</v>
      </c>
      <c r="H69" s="15">
        <f t="shared" si="16"/>
        <v>0</v>
      </c>
      <c r="I69" s="16">
        <f t="shared" si="17"/>
        <v>0</v>
      </c>
      <c r="J69" s="8"/>
    </row>
    <row r="70" spans="1:10" ht="21" customHeight="1">
      <c r="A70" s="292"/>
      <c r="B70" s="236" t="s">
        <v>137</v>
      </c>
      <c r="C70" s="326">
        <v>0</v>
      </c>
      <c r="D70" s="290" t="s">
        <v>102</v>
      </c>
      <c r="E70" s="15">
        <v>28.51</v>
      </c>
      <c r="F70" s="15">
        <f t="shared" si="15"/>
        <v>0</v>
      </c>
      <c r="G70" s="15">
        <v>10</v>
      </c>
      <c r="H70" s="15">
        <f t="shared" si="16"/>
        <v>0</v>
      </c>
      <c r="I70" s="16">
        <f t="shared" si="17"/>
        <v>0</v>
      </c>
      <c r="J70" s="8"/>
    </row>
    <row r="71" spans="1:10" ht="21" customHeight="1">
      <c r="A71" s="292"/>
      <c r="B71" s="236" t="s">
        <v>138</v>
      </c>
      <c r="C71" s="327">
        <v>0</v>
      </c>
      <c r="D71" s="290" t="s">
        <v>102</v>
      </c>
      <c r="E71" s="15">
        <v>28.51</v>
      </c>
      <c r="F71" s="15">
        <f t="shared" si="15"/>
        <v>0</v>
      </c>
      <c r="G71" s="15">
        <v>10</v>
      </c>
      <c r="H71" s="15">
        <f t="shared" si="16"/>
        <v>0</v>
      </c>
      <c r="I71" s="16">
        <f t="shared" si="17"/>
        <v>0</v>
      </c>
      <c r="J71" s="8"/>
    </row>
    <row r="72" spans="1:10" ht="21" customHeight="1">
      <c r="A72" s="292"/>
      <c r="B72" s="236" t="s">
        <v>139</v>
      </c>
      <c r="C72" s="327">
        <v>0</v>
      </c>
      <c r="D72" s="290" t="s">
        <v>102</v>
      </c>
      <c r="E72" s="15">
        <v>28.51</v>
      </c>
      <c r="F72" s="15">
        <f t="shared" si="15"/>
        <v>0</v>
      </c>
      <c r="G72" s="15">
        <v>10</v>
      </c>
      <c r="H72" s="15">
        <f t="shared" si="16"/>
        <v>0</v>
      </c>
      <c r="I72" s="16">
        <f t="shared" si="17"/>
        <v>0</v>
      </c>
      <c r="J72" s="8"/>
    </row>
    <row r="73" spans="1:10" ht="21" customHeight="1">
      <c r="A73" s="292"/>
      <c r="B73" s="236" t="s">
        <v>140</v>
      </c>
      <c r="C73" s="327">
        <v>0</v>
      </c>
      <c r="D73" s="290" t="s">
        <v>102</v>
      </c>
      <c r="E73" s="15">
        <v>28.51</v>
      </c>
      <c r="F73" s="15">
        <f t="shared" si="15"/>
        <v>0</v>
      </c>
      <c r="G73" s="15">
        <v>10</v>
      </c>
      <c r="H73" s="15">
        <f t="shared" si="16"/>
        <v>0</v>
      </c>
      <c r="I73" s="16">
        <f t="shared" si="17"/>
        <v>0</v>
      </c>
      <c r="J73" s="8"/>
    </row>
    <row r="74" spans="1:10" ht="21" customHeight="1">
      <c r="A74" s="292"/>
      <c r="B74" s="236" t="s">
        <v>141</v>
      </c>
      <c r="C74" s="327">
        <v>0</v>
      </c>
      <c r="D74" s="290" t="s">
        <v>102</v>
      </c>
      <c r="E74" s="15">
        <v>28.51</v>
      </c>
      <c r="F74" s="15">
        <f t="shared" si="15"/>
        <v>0</v>
      </c>
      <c r="G74" s="15">
        <v>10</v>
      </c>
      <c r="H74" s="15">
        <f t="shared" si="16"/>
        <v>0</v>
      </c>
      <c r="I74" s="16">
        <f t="shared" si="17"/>
        <v>0</v>
      </c>
      <c r="J74" s="8"/>
    </row>
    <row r="75" spans="1:10" ht="21" customHeight="1">
      <c r="A75" s="304"/>
      <c r="B75" s="310" t="s">
        <v>142</v>
      </c>
      <c r="C75" s="341">
        <v>0</v>
      </c>
      <c r="D75" s="307" t="s">
        <v>102</v>
      </c>
      <c r="E75" s="15">
        <v>28.51</v>
      </c>
      <c r="F75" s="76">
        <f t="shared" si="15"/>
        <v>0</v>
      </c>
      <c r="G75" s="76">
        <v>10</v>
      </c>
      <c r="H75" s="76">
        <f t="shared" si="16"/>
        <v>0</v>
      </c>
      <c r="I75" s="29">
        <f t="shared" si="17"/>
        <v>0</v>
      </c>
      <c r="J75" s="82"/>
    </row>
    <row r="76" spans="1:10" ht="21" customHeight="1">
      <c r="A76" s="292"/>
      <c r="B76" s="236" t="s">
        <v>143</v>
      </c>
      <c r="C76" s="327">
        <v>0</v>
      </c>
      <c r="D76" s="290" t="s">
        <v>102</v>
      </c>
      <c r="E76" s="15">
        <v>23.87</v>
      </c>
      <c r="F76" s="15">
        <f t="shared" si="15"/>
        <v>0</v>
      </c>
      <c r="G76" s="15">
        <v>10</v>
      </c>
      <c r="H76" s="15">
        <f t="shared" si="16"/>
        <v>0</v>
      </c>
      <c r="I76" s="16">
        <f t="shared" si="17"/>
        <v>0</v>
      </c>
      <c r="J76" s="8"/>
    </row>
    <row r="77" spans="1:10" ht="21" customHeight="1">
      <c r="A77" s="292"/>
      <c r="B77" s="236" t="s">
        <v>144</v>
      </c>
      <c r="C77" s="327">
        <v>0</v>
      </c>
      <c r="D77" s="290" t="s">
        <v>102</v>
      </c>
      <c r="E77" s="15">
        <v>23.87</v>
      </c>
      <c r="F77" s="15">
        <f t="shared" si="15"/>
        <v>0</v>
      </c>
      <c r="G77" s="15">
        <v>10</v>
      </c>
      <c r="H77" s="15">
        <f t="shared" si="16"/>
        <v>0</v>
      </c>
      <c r="I77" s="16">
        <f t="shared" si="17"/>
        <v>0</v>
      </c>
      <c r="J77" s="8"/>
    </row>
    <row r="78" spans="1:10" ht="21" customHeight="1">
      <c r="A78" s="304"/>
      <c r="B78" s="310" t="s">
        <v>145</v>
      </c>
      <c r="C78" s="375">
        <v>0</v>
      </c>
      <c r="D78" s="307" t="s">
        <v>102</v>
      </c>
      <c r="E78" s="15">
        <v>23.87</v>
      </c>
      <c r="F78" s="76">
        <f t="shared" si="15"/>
        <v>0</v>
      </c>
      <c r="G78" s="76">
        <v>10</v>
      </c>
      <c r="H78" s="76">
        <f t="shared" si="16"/>
        <v>0</v>
      </c>
      <c r="I78" s="29">
        <f t="shared" si="17"/>
        <v>0</v>
      </c>
      <c r="J78" s="82"/>
    </row>
    <row r="79" spans="1:10" ht="21" customHeight="1">
      <c r="A79" s="292"/>
      <c r="B79" s="236" t="s">
        <v>146</v>
      </c>
      <c r="C79" s="327">
        <v>0</v>
      </c>
      <c r="D79" s="290" t="s">
        <v>125</v>
      </c>
      <c r="E79" s="15">
        <v>50</v>
      </c>
      <c r="F79" s="15">
        <f t="shared" si="15"/>
        <v>0</v>
      </c>
      <c r="G79" s="15">
        <v>0</v>
      </c>
      <c r="H79" s="15">
        <f t="shared" si="16"/>
        <v>0</v>
      </c>
      <c r="I79" s="16">
        <f t="shared" si="17"/>
        <v>0</v>
      </c>
      <c r="J79" s="8"/>
    </row>
    <row r="80" spans="1:10" ht="21" customHeight="1">
      <c r="A80" s="292"/>
      <c r="B80" s="236" t="s">
        <v>147</v>
      </c>
      <c r="C80" s="326">
        <v>0</v>
      </c>
      <c r="D80" s="290" t="s">
        <v>90</v>
      </c>
      <c r="E80" s="15">
        <v>65</v>
      </c>
      <c r="F80" s="15">
        <f t="shared" si="15"/>
        <v>0</v>
      </c>
      <c r="G80" s="15">
        <v>38</v>
      </c>
      <c r="H80" s="15">
        <f t="shared" si="16"/>
        <v>0</v>
      </c>
      <c r="I80" s="16">
        <f t="shared" si="17"/>
        <v>0</v>
      </c>
      <c r="J80" s="8"/>
    </row>
    <row r="81" spans="1:10" ht="21" customHeight="1" thickBot="1">
      <c r="A81" s="292"/>
      <c r="B81" s="313" t="s">
        <v>148</v>
      </c>
      <c r="C81" s="170"/>
      <c r="D81" s="290"/>
      <c r="E81" s="15"/>
      <c r="F81" s="15"/>
      <c r="G81" s="15"/>
      <c r="H81" s="15"/>
      <c r="I81" s="61">
        <f>SUM(I68:I80)</f>
        <v>0</v>
      </c>
      <c r="J81" s="8"/>
    </row>
    <row r="82" spans="1:10" ht="21" customHeight="1">
      <c r="A82" s="292"/>
      <c r="B82" s="309" t="s">
        <v>149</v>
      </c>
      <c r="C82" s="170"/>
      <c r="D82" s="290"/>
      <c r="E82" s="15"/>
      <c r="F82" s="15"/>
      <c r="G82" s="15"/>
      <c r="H82" s="15"/>
      <c r="I82" s="29"/>
      <c r="J82" s="8"/>
    </row>
    <row r="83" spans="1:10" ht="21" customHeight="1">
      <c r="A83" s="292"/>
      <c r="B83" s="236" t="s">
        <v>150</v>
      </c>
      <c r="C83" s="326">
        <v>78</v>
      </c>
      <c r="D83" s="290" t="s">
        <v>102</v>
      </c>
      <c r="E83" s="15">
        <v>28.51</v>
      </c>
      <c r="F83" s="15">
        <f>C83*E83</f>
        <v>2223.7800000000002</v>
      </c>
      <c r="G83" s="15">
        <v>10</v>
      </c>
      <c r="H83" s="15">
        <f t="shared" ref="H83" si="18">C83*G83</f>
        <v>780</v>
      </c>
      <c r="I83" s="16">
        <f t="shared" ref="I83:I84" si="19">F83+H83</f>
        <v>3003.78</v>
      </c>
      <c r="J83" s="8"/>
    </row>
    <row r="84" spans="1:10" ht="21" customHeight="1">
      <c r="A84" s="292"/>
      <c r="B84" s="236" t="s">
        <v>147</v>
      </c>
      <c r="C84" s="326">
        <v>6</v>
      </c>
      <c r="D84" s="290" t="s">
        <v>90</v>
      </c>
      <c r="E84" s="15">
        <v>65</v>
      </c>
      <c r="F84" s="15">
        <f>C84*E84</f>
        <v>390</v>
      </c>
      <c r="G84" s="15">
        <v>38</v>
      </c>
      <c r="H84" s="15">
        <f>C84*G84</f>
        <v>228</v>
      </c>
      <c r="I84" s="16">
        <f t="shared" si="19"/>
        <v>618</v>
      </c>
      <c r="J84" s="8"/>
    </row>
    <row r="85" spans="1:10" ht="21" customHeight="1" thickBot="1">
      <c r="A85" s="292"/>
      <c r="B85" s="313" t="s">
        <v>151</v>
      </c>
      <c r="C85" s="170"/>
      <c r="D85" s="290"/>
      <c r="E85" s="15"/>
      <c r="F85" s="15"/>
      <c r="G85" s="15"/>
      <c r="H85" s="15"/>
      <c r="I85" s="61">
        <f>SUM(I83:I84)</f>
        <v>3621.78</v>
      </c>
      <c r="J85" s="8"/>
    </row>
    <row r="86" spans="1:10" ht="21" customHeight="1" thickBot="1">
      <c r="A86" s="292"/>
      <c r="B86" s="313" t="s">
        <v>152</v>
      </c>
      <c r="C86" s="170"/>
      <c r="D86" s="290"/>
      <c r="E86" s="15"/>
      <c r="F86" s="15"/>
      <c r="G86" s="15"/>
      <c r="H86" s="15"/>
      <c r="I86" s="429">
        <f>I62+I66+I81+I85</f>
        <v>9245.7800000000007</v>
      </c>
      <c r="J86" s="8"/>
    </row>
    <row r="87" spans="1:10" ht="21" customHeight="1">
      <c r="A87" s="292"/>
      <c r="B87" s="313"/>
      <c r="C87" s="170"/>
      <c r="D87" s="290"/>
      <c r="E87" s="15"/>
      <c r="F87" s="15"/>
      <c r="G87" s="15"/>
      <c r="H87" s="15"/>
      <c r="I87" s="29"/>
      <c r="J87" s="8"/>
    </row>
    <row r="88" spans="1:10" ht="21" customHeight="1">
      <c r="A88" s="292"/>
      <c r="B88" s="313"/>
      <c r="C88" s="170"/>
      <c r="D88" s="290"/>
      <c r="E88" s="15"/>
      <c r="F88" s="15"/>
      <c r="G88" s="15"/>
      <c r="H88" s="15"/>
      <c r="I88" s="16"/>
      <c r="J88" s="8"/>
    </row>
    <row r="89" spans="1:10" ht="21" customHeight="1">
      <c r="A89" s="292"/>
      <c r="B89" s="313"/>
      <c r="C89" s="170"/>
      <c r="D89" s="290"/>
      <c r="E89" s="15"/>
      <c r="F89" s="15"/>
      <c r="G89" s="15"/>
      <c r="H89" s="15"/>
      <c r="I89" s="16"/>
      <c r="J89" s="8"/>
    </row>
    <row r="90" spans="1:10" ht="21" customHeight="1">
      <c r="A90" s="292"/>
      <c r="B90" s="313"/>
      <c r="C90" s="170"/>
      <c r="D90" s="290"/>
      <c r="E90" s="15"/>
      <c r="F90" s="15"/>
      <c r="G90" s="15"/>
      <c r="H90" s="15"/>
      <c r="I90" s="16"/>
      <c r="J90" s="8"/>
    </row>
    <row r="91" spans="1:10" ht="21" customHeight="1">
      <c r="A91" s="292"/>
      <c r="B91" s="313"/>
      <c r="C91" s="170"/>
      <c r="D91" s="290"/>
      <c r="E91" s="15"/>
      <c r="F91" s="15"/>
      <c r="G91" s="15"/>
      <c r="H91" s="15"/>
      <c r="I91" s="16"/>
      <c r="J91" s="8"/>
    </row>
    <row r="92" spans="1:10" ht="21" customHeight="1">
      <c r="A92" s="292"/>
      <c r="B92" s="313"/>
      <c r="C92" s="170"/>
      <c r="D92" s="290"/>
      <c r="E92" s="15"/>
      <c r="F92" s="15"/>
      <c r="G92" s="15"/>
      <c r="H92" s="15"/>
      <c r="I92" s="16"/>
      <c r="J92" s="8"/>
    </row>
    <row r="93" spans="1:10" ht="21" customHeight="1">
      <c r="A93" s="292"/>
      <c r="B93" s="313"/>
      <c r="C93" s="170"/>
      <c r="D93" s="290"/>
      <c r="E93" s="15"/>
      <c r="F93" s="15"/>
      <c r="G93" s="15"/>
      <c r="H93" s="15"/>
      <c r="I93" s="16"/>
      <c r="J93" s="8"/>
    </row>
    <row r="94" spans="1:10" ht="21" customHeight="1">
      <c r="A94" s="292"/>
      <c r="B94" s="313"/>
      <c r="C94" s="170"/>
      <c r="D94" s="290"/>
      <c r="E94" s="15"/>
      <c r="F94" s="15"/>
      <c r="G94" s="15"/>
      <c r="H94" s="15"/>
      <c r="I94" s="16"/>
      <c r="J94" s="8"/>
    </row>
    <row r="95" spans="1:10" ht="21" customHeight="1">
      <c r="A95" s="292"/>
      <c r="B95" s="313"/>
      <c r="C95" s="170"/>
      <c r="D95" s="290"/>
      <c r="E95" s="15"/>
      <c r="F95" s="15"/>
      <c r="G95" s="15"/>
      <c r="H95" s="15"/>
      <c r="I95" s="16"/>
      <c r="J95" s="8"/>
    </row>
    <row r="96" spans="1:10" ht="21" customHeight="1">
      <c r="A96" s="292"/>
      <c r="B96" s="313"/>
      <c r="C96" s="170"/>
      <c r="D96" s="290"/>
      <c r="E96" s="15"/>
      <c r="F96" s="15"/>
      <c r="G96" s="15"/>
      <c r="H96" s="15"/>
      <c r="I96" s="16"/>
      <c r="J96" s="8"/>
    </row>
    <row r="97" spans="1:10" ht="21" customHeight="1">
      <c r="A97" s="292"/>
      <c r="B97" s="313"/>
      <c r="C97" s="170"/>
      <c r="D97" s="290"/>
      <c r="E97" s="15"/>
      <c r="F97" s="15"/>
      <c r="G97" s="15"/>
      <c r="H97" s="15"/>
      <c r="I97" s="16"/>
      <c r="J97" s="8"/>
    </row>
    <row r="98" spans="1:10" ht="21" customHeight="1">
      <c r="A98" s="292"/>
      <c r="B98" s="313"/>
      <c r="C98" s="170"/>
      <c r="D98" s="290"/>
      <c r="E98" s="15"/>
      <c r="F98" s="15"/>
      <c r="G98" s="15"/>
      <c r="H98" s="15"/>
      <c r="I98" s="16"/>
      <c r="J98" s="8"/>
    </row>
    <row r="99" spans="1:10" ht="21" customHeight="1">
      <c r="A99" s="292"/>
      <c r="B99" s="313"/>
      <c r="C99" s="170"/>
      <c r="D99" s="290"/>
      <c r="E99" s="15"/>
      <c r="F99" s="15"/>
      <c r="G99" s="15"/>
      <c r="H99" s="15"/>
      <c r="I99" s="16"/>
      <c r="J99" s="8"/>
    </row>
    <row r="100" spans="1:10" ht="21" customHeight="1" thickBot="1">
      <c r="A100" s="425"/>
      <c r="B100" s="426"/>
      <c r="C100" s="427"/>
      <c r="D100" s="428"/>
      <c r="E100" s="26"/>
      <c r="F100" s="26"/>
      <c r="G100" s="26"/>
      <c r="H100" s="26"/>
      <c r="I100" s="61"/>
      <c r="J100" s="11"/>
    </row>
    <row r="101" spans="1:10" ht="21" customHeight="1" thickBot="1">
      <c r="A101" s="482"/>
      <c r="B101" s="483" t="s">
        <v>153</v>
      </c>
      <c r="C101" s="484"/>
      <c r="D101" s="485"/>
      <c r="E101" s="484"/>
      <c r="F101" s="484"/>
      <c r="G101" s="484"/>
      <c r="H101" s="484"/>
      <c r="I101" s="429">
        <f>I30+I54+I86</f>
        <v>9245.7800000000007</v>
      </c>
      <c r="J101" s="486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5" firstPageNumber="3" orientation="landscape" useFirstPageNumber="1" r:id="rId1"/>
  <headerFooter alignWithMargins="0">
    <oddHeader>&amp;R&amp;"TH SarabunPSK,ธรรมดา"&amp;12&amp;K01+000แบบ ปร.4 แผ่นที่ &amp;P/48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J168"/>
  <sheetViews>
    <sheetView view="pageBreakPreview" topLeftCell="C94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187" customWidth="1"/>
    <col min="2" max="2" width="56.7109375" style="151" customWidth="1"/>
    <col min="3" max="3" width="9.7109375" style="151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151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s="184" customFormat="1" ht="21">
      <c r="A2" s="371" t="s">
        <v>23</v>
      </c>
      <c r="B2" s="372"/>
      <c r="C2" s="528"/>
      <c r="D2" s="372"/>
      <c r="E2" s="372"/>
      <c r="F2" s="372"/>
      <c r="G2" s="372"/>
      <c r="H2" s="372"/>
      <c r="I2" s="372"/>
      <c r="J2" s="372"/>
    </row>
    <row r="3" spans="1:10" s="184" customFormat="1" ht="21">
      <c r="A3" s="361" t="s">
        <v>1</v>
      </c>
      <c r="B3" s="373"/>
      <c r="C3" s="529"/>
      <c r="D3" s="361"/>
      <c r="E3" s="373"/>
      <c r="F3" s="373"/>
      <c r="G3" s="373"/>
      <c r="H3" s="373"/>
      <c r="I3" s="373"/>
      <c r="J3" s="373"/>
    </row>
    <row r="4" spans="1:10" s="184" customFormat="1" ht="2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529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s="184" customFormat="1" ht="21">
      <c r="A5" s="361" t="s">
        <v>5</v>
      </c>
      <c r="B5" s="373"/>
      <c r="C5" s="529"/>
      <c r="D5" s="373"/>
      <c r="E5" s="373"/>
      <c r="F5" s="373"/>
      <c r="G5" s="373"/>
      <c r="H5" s="373"/>
      <c r="I5" s="373"/>
      <c r="J5" s="373"/>
    </row>
    <row r="6" spans="1:10" s="184" customFormat="1" ht="2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529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s="185" customFormat="1" ht="21" customHeight="1">
      <c r="A7" s="77"/>
      <c r="B7" s="38"/>
      <c r="C7" s="530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665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90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316">
        <v>2</v>
      </c>
      <c r="B10" s="233" t="s">
        <v>57</v>
      </c>
      <c r="C10" s="189"/>
      <c r="D10" s="3"/>
      <c r="E10" s="3"/>
      <c r="F10" s="3"/>
      <c r="G10" s="3"/>
      <c r="H10" s="3"/>
      <c r="I10" s="3"/>
      <c r="J10" s="3"/>
    </row>
    <row r="11" spans="1:10" ht="21" customHeight="1">
      <c r="A11" s="295">
        <v>2.1</v>
      </c>
      <c r="B11" s="223" t="s">
        <v>154</v>
      </c>
      <c r="C11" s="67"/>
      <c r="D11" s="23"/>
      <c r="E11" s="15"/>
      <c r="F11" s="15"/>
      <c r="G11" s="15"/>
      <c r="H11" s="15"/>
      <c r="I11" s="16"/>
      <c r="J11" s="8"/>
    </row>
    <row r="12" spans="1:10" ht="21" customHeight="1">
      <c r="A12" s="294"/>
      <c r="B12" s="181" t="s">
        <v>155</v>
      </c>
      <c r="C12" s="67">
        <v>388</v>
      </c>
      <c r="D12" s="23" t="s">
        <v>90</v>
      </c>
      <c r="E12" s="15">
        <v>15</v>
      </c>
      <c r="F12" s="15">
        <f t="shared" ref="F12:F16" si="0">C12*E12</f>
        <v>5820</v>
      </c>
      <c r="G12" s="15">
        <v>10</v>
      </c>
      <c r="H12" s="15">
        <f t="shared" ref="H12:H16" si="1">C12*G12</f>
        <v>3880</v>
      </c>
      <c r="I12" s="16">
        <f t="shared" ref="I12:I16" si="2">F12+H12</f>
        <v>9700</v>
      </c>
      <c r="J12" s="57"/>
    </row>
    <row r="13" spans="1:10" ht="21" customHeight="1">
      <c r="A13" s="294"/>
      <c r="B13" s="181" t="s">
        <v>156</v>
      </c>
      <c r="C13" s="67">
        <v>84</v>
      </c>
      <c r="D13" s="23" t="s">
        <v>157</v>
      </c>
      <c r="E13" s="15">
        <v>260</v>
      </c>
      <c r="F13" s="15">
        <f t="shared" si="0"/>
        <v>21840</v>
      </c>
      <c r="G13" s="15">
        <v>50</v>
      </c>
      <c r="H13" s="15">
        <f t="shared" si="1"/>
        <v>4200</v>
      </c>
      <c r="I13" s="16">
        <f t="shared" si="2"/>
        <v>26040</v>
      </c>
      <c r="J13" s="8"/>
    </row>
    <row r="14" spans="1:10" ht="21" customHeight="1">
      <c r="A14" s="294"/>
      <c r="B14" s="181" t="s">
        <v>158</v>
      </c>
      <c r="C14" s="67">
        <v>280</v>
      </c>
      <c r="D14" s="23" t="s">
        <v>90</v>
      </c>
      <c r="E14" s="15">
        <v>177.5</v>
      </c>
      <c r="F14" s="15">
        <f t="shared" si="0"/>
        <v>49700</v>
      </c>
      <c r="G14" s="15">
        <v>20</v>
      </c>
      <c r="H14" s="15">
        <f t="shared" si="1"/>
        <v>5600</v>
      </c>
      <c r="I14" s="16">
        <f t="shared" si="2"/>
        <v>55300</v>
      </c>
      <c r="J14" s="8"/>
    </row>
    <row r="15" spans="1:10" ht="21" customHeight="1">
      <c r="A15" s="294"/>
      <c r="B15" s="181" t="s">
        <v>159</v>
      </c>
      <c r="C15" s="67">
        <v>8</v>
      </c>
      <c r="D15" s="23" t="s">
        <v>157</v>
      </c>
      <c r="E15" s="15">
        <v>1720</v>
      </c>
      <c r="F15" s="15">
        <f t="shared" si="0"/>
        <v>13760</v>
      </c>
      <c r="G15" s="15">
        <v>430</v>
      </c>
      <c r="H15" s="15">
        <f t="shared" si="1"/>
        <v>3440</v>
      </c>
      <c r="I15" s="16">
        <f t="shared" si="2"/>
        <v>17200</v>
      </c>
      <c r="J15" s="8"/>
    </row>
    <row r="16" spans="1:10" ht="21" customHeight="1">
      <c r="A16" s="294"/>
      <c r="B16" s="181" t="s">
        <v>160</v>
      </c>
      <c r="C16" s="67">
        <v>28</v>
      </c>
      <c r="D16" s="23" t="s">
        <v>157</v>
      </c>
      <c r="E16" s="15">
        <v>850</v>
      </c>
      <c r="F16" s="15">
        <f t="shared" si="0"/>
        <v>23800</v>
      </c>
      <c r="G16" s="15">
        <v>0</v>
      </c>
      <c r="H16" s="15">
        <f t="shared" si="1"/>
        <v>0</v>
      </c>
      <c r="I16" s="16">
        <f t="shared" si="2"/>
        <v>23800</v>
      </c>
      <c r="J16" s="8"/>
    </row>
    <row r="17" spans="1:10" ht="21" customHeight="1">
      <c r="A17" s="294"/>
      <c r="B17" s="181" t="s">
        <v>161</v>
      </c>
      <c r="C17" s="67">
        <v>8</v>
      </c>
      <c r="D17" s="23" t="s">
        <v>157</v>
      </c>
      <c r="E17" s="15">
        <v>150</v>
      </c>
      <c r="F17" s="15">
        <f t="shared" ref="F17:F25" si="3">C17*E17</f>
        <v>1200</v>
      </c>
      <c r="G17" s="15">
        <v>50</v>
      </c>
      <c r="H17" s="15">
        <f t="shared" ref="H17:H20" si="4">C17*G17</f>
        <v>400</v>
      </c>
      <c r="I17" s="16">
        <f t="shared" ref="I17:I20" si="5">F17+H17</f>
        <v>1600</v>
      </c>
      <c r="J17" s="8"/>
    </row>
    <row r="18" spans="1:10" ht="21" customHeight="1">
      <c r="A18" s="294"/>
      <c r="B18" s="181" t="s">
        <v>162</v>
      </c>
      <c r="C18" s="67">
        <v>4</v>
      </c>
      <c r="D18" s="23" t="s">
        <v>125</v>
      </c>
      <c r="E18" s="15">
        <v>1000</v>
      </c>
      <c r="F18" s="15">
        <f t="shared" si="3"/>
        <v>4000</v>
      </c>
      <c r="G18" s="15">
        <v>0</v>
      </c>
      <c r="H18" s="15">
        <f t="shared" si="4"/>
        <v>0</v>
      </c>
      <c r="I18" s="16">
        <f t="shared" si="5"/>
        <v>4000</v>
      </c>
      <c r="J18" s="8"/>
    </row>
    <row r="19" spans="1:10" ht="21" customHeight="1">
      <c r="A19" s="294"/>
      <c r="B19" s="181" t="s">
        <v>163</v>
      </c>
      <c r="C19" s="67">
        <v>20</v>
      </c>
      <c r="D19" s="23" t="s">
        <v>157</v>
      </c>
      <c r="E19" s="67">
        <v>110.74</v>
      </c>
      <c r="F19" s="15">
        <f t="shared" si="3"/>
        <v>2214.7999999999997</v>
      </c>
      <c r="G19" s="15">
        <v>75</v>
      </c>
      <c r="H19" s="15">
        <f t="shared" si="4"/>
        <v>1500</v>
      </c>
      <c r="I19" s="16">
        <f t="shared" si="5"/>
        <v>3714.7999999999997</v>
      </c>
      <c r="J19" s="8"/>
    </row>
    <row r="20" spans="1:10" ht="21" customHeight="1">
      <c r="A20" s="294"/>
      <c r="B20" s="181" t="s">
        <v>164</v>
      </c>
      <c r="C20" s="67">
        <v>1</v>
      </c>
      <c r="D20" s="23" t="s">
        <v>50</v>
      </c>
      <c r="E20" s="15">
        <f>F19*80%</f>
        <v>1771.84</v>
      </c>
      <c r="F20" s="15">
        <f t="shared" si="3"/>
        <v>1771.84</v>
      </c>
      <c r="G20" s="15">
        <f>E20*30%</f>
        <v>531.55199999999991</v>
      </c>
      <c r="H20" s="15">
        <f t="shared" si="4"/>
        <v>531.55199999999991</v>
      </c>
      <c r="I20" s="16">
        <f t="shared" si="5"/>
        <v>2303.3919999999998</v>
      </c>
      <c r="J20" s="8"/>
    </row>
    <row r="21" spans="1:10" ht="21" customHeight="1" thickBot="1">
      <c r="A21" s="294"/>
      <c r="B21" s="213" t="s">
        <v>165</v>
      </c>
      <c r="C21" s="67"/>
      <c r="D21" s="23"/>
      <c r="E21" s="15"/>
      <c r="F21" s="15">
        <f t="shared" si="3"/>
        <v>0</v>
      </c>
      <c r="G21" s="15"/>
      <c r="H21" s="15"/>
      <c r="I21" s="61">
        <f>SUM(I12:I20)</f>
        <v>143658.19199999998</v>
      </c>
      <c r="J21" s="8"/>
    </row>
    <row r="22" spans="1:10" ht="21" customHeight="1">
      <c r="A22" s="295">
        <v>2.2000000000000002</v>
      </c>
      <c r="B22" s="215" t="s">
        <v>166</v>
      </c>
      <c r="C22" s="531"/>
      <c r="D22" s="75"/>
      <c r="E22" s="76"/>
      <c r="F22" s="15">
        <f t="shared" si="3"/>
        <v>0</v>
      </c>
      <c r="G22" s="76"/>
      <c r="H22" s="76"/>
      <c r="I22" s="29"/>
      <c r="J22" s="8"/>
    </row>
    <row r="23" spans="1:10" ht="21" customHeight="1">
      <c r="A23" s="294"/>
      <c r="B23" s="196" t="s">
        <v>167</v>
      </c>
      <c r="C23" s="532">
        <v>75</v>
      </c>
      <c r="D23" s="23" t="s">
        <v>90</v>
      </c>
      <c r="E23" s="15">
        <v>450</v>
      </c>
      <c r="F23" s="15">
        <f t="shared" si="3"/>
        <v>33750</v>
      </c>
      <c r="G23" s="15">
        <v>222</v>
      </c>
      <c r="H23" s="15">
        <f>C23*G23</f>
        <v>16650</v>
      </c>
      <c r="I23" s="16">
        <f>F23+H23</f>
        <v>50400</v>
      </c>
      <c r="J23" s="8"/>
    </row>
    <row r="24" spans="1:10" ht="21" customHeight="1">
      <c r="A24" s="294"/>
      <c r="B24" s="196" t="s">
        <v>168</v>
      </c>
      <c r="C24" s="532"/>
      <c r="D24" s="23"/>
      <c r="E24" s="15"/>
      <c r="F24" s="15">
        <f t="shared" si="3"/>
        <v>0</v>
      </c>
      <c r="G24" s="15"/>
      <c r="H24" s="15">
        <f t="shared" ref="H24:H25" si="6">C24*G24</f>
        <v>0</v>
      </c>
      <c r="I24" s="16">
        <f t="shared" ref="I24:I25" si="7">F24+H24</f>
        <v>0</v>
      </c>
      <c r="J24" s="8"/>
    </row>
    <row r="25" spans="1:10" ht="21" customHeight="1">
      <c r="A25" s="294"/>
      <c r="B25" s="196" t="s">
        <v>169</v>
      </c>
      <c r="C25" s="532">
        <v>202</v>
      </c>
      <c r="D25" s="23" t="s">
        <v>90</v>
      </c>
      <c r="E25" s="67">
        <v>150</v>
      </c>
      <c r="F25" s="15">
        <f t="shared" si="3"/>
        <v>30300</v>
      </c>
      <c r="G25" s="15">
        <v>222</v>
      </c>
      <c r="H25" s="15">
        <f t="shared" si="6"/>
        <v>44844</v>
      </c>
      <c r="I25" s="16">
        <f t="shared" si="7"/>
        <v>75144</v>
      </c>
      <c r="J25" s="8"/>
    </row>
    <row r="26" spans="1:10" ht="21" customHeight="1">
      <c r="A26" s="294"/>
      <c r="B26" s="196" t="s">
        <v>170</v>
      </c>
      <c r="C26" s="532">
        <v>9</v>
      </c>
      <c r="D26" s="23" t="s">
        <v>90</v>
      </c>
      <c r="E26" s="67">
        <v>300</v>
      </c>
      <c r="F26" s="15">
        <f t="shared" ref="F26:F30" si="8">C26*E26</f>
        <v>2700</v>
      </c>
      <c r="G26" s="15">
        <v>158</v>
      </c>
      <c r="H26" s="15">
        <f>C26*G26</f>
        <v>1422</v>
      </c>
      <c r="I26" s="16">
        <f>F26+H26</f>
        <v>4122</v>
      </c>
      <c r="J26" s="8"/>
    </row>
    <row r="27" spans="1:10" ht="21" customHeight="1">
      <c r="A27" s="294"/>
      <c r="B27" s="196" t="s">
        <v>171</v>
      </c>
      <c r="C27" s="67">
        <v>39.5</v>
      </c>
      <c r="D27" s="23" t="s">
        <v>90</v>
      </c>
      <c r="E27" s="67">
        <v>350</v>
      </c>
      <c r="F27" s="15">
        <f t="shared" si="8"/>
        <v>13825</v>
      </c>
      <c r="G27" s="15">
        <v>150</v>
      </c>
      <c r="H27" s="15">
        <f t="shared" ref="H27:H30" si="9">C27*G27</f>
        <v>5925</v>
      </c>
      <c r="I27" s="16">
        <f t="shared" ref="I27:I30" si="10">F27+H27</f>
        <v>19750</v>
      </c>
      <c r="J27" s="8"/>
    </row>
    <row r="28" spans="1:10" s="186" customFormat="1" ht="42" customHeight="1">
      <c r="A28" s="414"/>
      <c r="B28" s="208" t="s">
        <v>172</v>
      </c>
      <c r="C28" s="533">
        <v>55</v>
      </c>
      <c r="D28" s="257" t="s">
        <v>173</v>
      </c>
      <c r="E28" s="171">
        <v>208</v>
      </c>
      <c r="F28" s="256">
        <f t="shared" si="8"/>
        <v>11440</v>
      </c>
      <c r="G28" s="256">
        <v>16</v>
      </c>
      <c r="H28" s="256">
        <f>C28*G28</f>
        <v>880</v>
      </c>
      <c r="I28" s="258">
        <f>F28+H28</f>
        <v>12320</v>
      </c>
      <c r="J28" s="259"/>
    </row>
    <row r="29" spans="1:10" s="186" customFormat="1" ht="42" customHeight="1">
      <c r="A29" s="414"/>
      <c r="B29" s="208" t="s">
        <v>174</v>
      </c>
      <c r="C29" s="533">
        <v>44</v>
      </c>
      <c r="D29" s="257" t="s">
        <v>173</v>
      </c>
      <c r="E29" s="171">
        <v>208</v>
      </c>
      <c r="F29" s="256">
        <f t="shared" si="8"/>
        <v>9152</v>
      </c>
      <c r="G29" s="256">
        <v>16</v>
      </c>
      <c r="H29" s="256">
        <f t="shared" ref="H29" si="11">C29*G29</f>
        <v>704</v>
      </c>
      <c r="I29" s="258">
        <f t="shared" ref="I29" si="12">F29+H29</f>
        <v>9856</v>
      </c>
      <c r="J29" s="259"/>
    </row>
    <row r="30" spans="1:10" ht="21" customHeight="1">
      <c r="A30" s="294"/>
      <c r="B30" s="196" t="s">
        <v>175</v>
      </c>
      <c r="C30" s="67">
        <v>160</v>
      </c>
      <c r="D30" s="23" t="s">
        <v>157</v>
      </c>
      <c r="E30" s="15">
        <v>100</v>
      </c>
      <c r="F30" s="15">
        <f t="shared" si="8"/>
        <v>16000</v>
      </c>
      <c r="G30" s="15">
        <v>40</v>
      </c>
      <c r="H30" s="15">
        <f t="shared" si="9"/>
        <v>6400</v>
      </c>
      <c r="I30" s="16">
        <f t="shared" si="10"/>
        <v>22400</v>
      </c>
      <c r="J30" s="8"/>
    </row>
    <row r="31" spans="1:10" ht="21" customHeight="1" thickBot="1">
      <c r="A31" s="291"/>
      <c r="B31" s="213" t="s">
        <v>176</v>
      </c>
      <c r="C31" s="67"/>
      <c r="D31" s="23"/>
      <c r="E31" s="15"/>
      <c r="F31" s="15"/>
      <c r="G31" s="15"/>
      <c r="H31" s="15"/>
      <c r="I31" s="61">
        <f>SUM(I23:I30)</f>
        <v>193992</v>
      </c>
      <c r="J31" s="8"/>
    </row>
    <row r="32" spans="1:10" ht="21" customHeight="1">
      <c r="A32" s="295">
        <v>2.2999999999999998</v>
      </c>
      <c r="B32" s="180" t="s">
        <v>177</v>
      </c>
      <c r="C32" s="67"/>
      <c r="D32" s="23"/>
      <c r="E32" s="15"/>
      <c r="F32" s="15"/>
      <c r="G32" s="15"/>
      <c r="H32" s="15"/>
      <c r="I32" s="16"/>
      <c r="J32" s="8"/>
    </row>
    <row r="33" spans="1:10" ht="21" customHeight="1">
      <c r="A33" s="291"/>
      <c r="B33" s="181" t="s">
        <v>178</v>
      </c>
      <c r="C33" s="67">
        <v>0</v>
      </c>
      <c r="D33" s="23" t="s">
        <v>90</v>
      </c>
      <c r="E33" s="15">
        <v>280.64999999999998</v>
      </c>
      <c r="F33" s="15">
        <f t="shared" ref="F33:F34" si="13">C33*E33</f>
        <v>0</v>
      </c>
      <c r="G33" s="15">
        <v>89</v>
      </c>
      <c r="H33" s="15">
        <f>C33*G33</f>
        <v>0</v>
      </c>
      <c r="I33" s="16">
        <f>F33+H33</f>
        <v>0</v>
      </c>
      <c r="J33" s="8"/>
    </row>
    <row r="34" spans="1:10" s="47" customFormat="1" ht="21" customHeight="1">
      <c r="A34" s="292"/>
      <c r="B34" s="14" t="s">
        <v>179</v>
      </c>
      <c r="C34" s="67">
        <v>0</v>
      </c>
      <c r="D34" s="23" t="s">
        <v>90</v>
      </c>
      <c r="E34" s="15">
        <v>345</v>
      </c>
      <c r="F34" s="15">
        <f t="shared" si="13"/>
        <v>0</v>
      </c>
      <c r="G34" s="15">
        <v>68</v>
      </c>
      <c r="H34" s="15">
        <f>C34*G34</f>
        <v>0</v>
      </c>
      <c r="I34" s="16">
        <f>F34+H34</f>
        <v>0</v>
      </c>
      <c r="J34" s="8"/>
    </row>
    <row r="35" spans="1:10" ht="21" customHeight="1">
      <c r="A35" s="291"/>
      <c r="B35" s="181" t="s">
        <v>180</v>
      </c>
      <c r="C35" s="67">
        <v>0</v>
      </c>
      <c r="D35" s="23" t="s">
        <v>90</v>
      </c>
      <c r="E35" s="15">
        <v>85.36</v>
      </c>
      <c r="F35" s="15">
        <f>C35*E35</f>
        <v>0</v>
      </c>
      <c r="G35" s="15">
        <v>82</v>
      </c>
      <c r="H35" s="15">
        <f t="shared" ref="H35:H44" si="14">C35*G35</f>
        <v>0</v>
      </c>
      <c r="I35" s="16">
        <f>F35+H35</f>
        <v>0</v>
      </c>
      <c r="J35" s="8"/>
    </row>
    <row r="36" spans="1:10" ht="21" customHeight="1">
      <c r="A36" s="291"/>
      <c r="B36" s="181" t="s">
        <v>181</v>
      </c>
      <c r="C36" s="67">
        <v>0</v>
      </c>
      <c r="D36" s="23" t="s">
        <v>90</v>
      </c>
      <c r="E36" s="15">
        <v>32</v>
      </c>
      <c r="F36" s="15">
        <f>C36*E36</f>
        <v>0</v>
      </c>
      <c r="G36" s="15">
        <v>82</v>
      </c>
      <c r="H36" s="15">
        <f t="shared" si="14"/>
        <v>0</v>
      </c>
      <c r="I36" s="16">
        <f>F36+H36</f>
        <v>0</v>
      </c>
      <c r="J36" s="8"/>
    </row>
    <row r="37" spans="1:10" ht="21" customHeight="1">
      <c r="A37" s="315"/>
      <c r="B37" s="181" t="s">
        <v>182</v>
      </c>
      <c r="C37" s="67">
        <v>15</v>
      </c>
      <c r="D37" s="23" t="s">
        <v>90</v>
      </c>
      <c r="E37" s="15">
        <v>300</v>
      </c>
      <c r="F37" s="15">
        <f t="shared" ref="F37:F44" si="15">C37*E37</f>
        <v>4500</v>
      </c>
      <c r="G37" s="15">
        <v>166</v>
      </c>
      <c r="H37" s="15">
        <f t="shared" si="14"/>
        <v>2490</v>
      </c>
      <c r="I37" s="16">
        <f t="shared" ref="I37:I44" si="16">F37+H37</f>
        <v>6990</v>
      </c>
      <c r="J37" s="56"/>
    </row>
    <row r="38" spans="1:10" ht="21" customHeight="1">
      <c r="A38" s="315"/>
      <c r="B38" s="181" t="s">
        <v>183</v>
      </c>
      <c r="C38" s="67">
        <v>16</v>
      </c>
      <c r="D38" s="23" t="s">
        <v>90</v>
      </c>
      <c r="E38" s="15">
        <v>80</v>
      </c>
      <c r="F38" s="15">
        <f t="shared" si="15"/>
        <v>1280</v>
      </c>
      <c r="G38" s="15">
        <v>166</v>
      </c>
      <c r="H38" s="15">
        <f t="shared" si="14"/>
        <v>2656</v>
      </c>
      <c r="I38" s="16">
        <f t="shared" si="16"/>
        <v>3936</v>
      </c>
      <c r="J38" s="56"/>
    </row>
    <row r="39" spans="1:10" ht="21" customHeight="1">
      <c r="A39" s="315"/>
      <c r="B39" s="181" t="s">
        <v>184</v>
      </c>
      <c r="C39" s="67">
        <v>25</v>
      </c>
      <c r="D39" s="23" t="s">
        <v>90</v>
      </c>
      <c r="E39" s="15">
        <v>35</v>
      </c>
      <c r="F39" s="15">
        <f t="shared" si="15"/>
        <v>875</v>
      </c>
      <c r="G39" s="15">
        <v>30</v>
      </c>
      <c r="H39" s="15">
        <f t="shared" si="14"/>
        <v>750</v>
      </c>
      <c r="I39" s="16">
        <f t="shared" si="16"/>
        <v>1625</v>
      </c>
      <c r="J39" s="56"/>
    </row>
    <row r="40" spans="1:10" ht="21" customHeight="1">
      <c r="A40" s="315"/>
      <c r="B40" s="196" t="s">
        <v>185</v>
      </c>
      <c r="C40" s="513">
        <v>0</v>
      </c>
      <c r="D40" s="270" t="s">
        <v>186</v>
      </c>
      <c r="E40" s="270">
        <v>400</v>
      </c>
      <c r="F40" s="270">
        <f t="shared" si="15"/>
        <v>0</v>
      </c>
      <c r="G40" s="270">
        <v>95</v>
      </c>
      <c r="H40" s="141">
        <f t="shared" si="14"/>
        <v>0</v>
      </c>
      <c r="I40" s="271">
        <f t="shared" si="16"/>
        <v>0</v>
      </c>
      <c r="J40" s="56"/>
    </row>
    <row r="41" spans="1:10" ht="21" customHeight="1">
      <c r="A41" s="315"/>
      <c r="B41" s="196" t="s">
        <v>187</v>
      </c>
      <c r="C41" s="513"/>
      <c r="D41" s="270"/>
      <c r="E41" s="270"/>
      <c r="F41" s="270"/>
      <c r="G41" s="270"/>
      <c r="H41" s="141"/>
      <c r="I41" s="271"/>
      <c r="J41" s="56"/>
    </row>
    <row r="42" spans="1:10" ht="21" customHeight="1">
      <c r="A42" s="315"/>
      <c r="B42" s="196" t="s">
        <v>188</v>
      </c>
      <c r="C42" s="513">
        <v>8</v>
      </c>
      <c r="D42" s="270" t="s">
        <v>186</v>
      </c>
      <c r="E42" s="270">
        <v>288</v>
      </c>
      <c r="F42" s="270">
        <f t="shared" ref="F42" si="17">C42*E42</f>
        <v>2304</v>
      </c>
      <c r="G42" s="270">
        <v>100</v>
      </c>
      <c r="H42" s="141">
        <f t="shared" ref="H42" si="18">C42*G42</f>
        <v>800</v>
      </c>
      <c r="I42" s="271">
        <f t="shared" ref="I42" si="19">F42+H42</f>
        <v>3104</v>
      </c>
      <c r="J42" s="56"/>
    </row>
    <row r="43" spans="1:10" ht="21" customHeight="1">
      <c r="A43" s="315"/>
      <c r="B43" s="196" t="s">
        <v>189</v>
      </c>
      <c r="C43" s="513"/>
      <c r="D43" s="270"/>
      <c r="E43" s="270"/>
      <c r="F43" s="270"/>
      <c r="G43" s="270"/>
      <c r="H43" s="141"/>
      <c r="I43" s="271"/>
      <c r="J43" s="56"/>
    </row>
    <row r="44" spans="1:10" ht="21" customHeight="1">
      <c r="A44" s="315"/>
      <c r="B44" s="196" t="s">
        <v>190</v>
      </c>
      <c r="C44" s="513">
        <v>0</v>
      </c>
      <c r="D44" s="270" t="s">
        <v>186</v>
      </c>
      <c r="E44" s="270">
        <v>520</v>
      </c>
      <c r="F44" s="270">
        <f t="shared" si="15"/>
        <v>0</v>
      </c>
      <c r="G44" s="270">
        <v>130</v>
      </c>
      <c r="H44" s="141">
        <f t="shared" si="14"/>
        <v>0</v>
      </c>
      <c r="I44" s="271">
        <f t="shared" si="16"/>
        <v>0</v>
      </c>
      <c r="J44" s="56"/>
    </row>
    <row r="45" spans="1:10" ht="21" customHeight="1">
      <c r="A45" s="315"/>
      <c r="B45" s="196" t="s">
        <v>191</v>
      </c>
      <c r="C45" s="513"/>
      <c r="D45" s="270"/>
      <c r="E45" s="270"/>
      <c r="F45" s="270"/>
      <c r="G45" s="270"/>
      <c r="H45" s="141"/>
      <c r="I45" s="271"/>
      <c r="J45" s="56"/>
    </row>
    <row r="46" spans="1:10" ht="21" customHeight="1">
      <c r="A46" s="315"/>
      <c r="B46" s="196" t="s">
        <v>192</v>
      </c>
      <c r="C46" s="513"/>
      <c r="D46" s="270"/>
      <c r="E46" s="270"/>
      <c r="F46" s="270"/>
      <c r="G46" s="270"/>
      <c r="H46" s="141"/>
      <c r="I46" s="271"/>
      <c r="J46" s="56"/>
    </row>
    <row r="47" spans="1:10" ht="21" customHeight="1">
      <c r="A47" s="315"/>
      <c r="B47" s="196" t="s">
        <v>193</v>
      </c>
      <c r="C47" s="513">
        <v>0</v>
      </c>
      <c r="D47" s="270" t="s">
        <v>186</v>
      </c>
      <c r="E47" s="270">
        <v>475</v>
      </c>
      <c r="F47" s="270">
        <f t="shared" ref="F47" si="20">C47*E47</f>
        <v>0</v>
      </c>
      <c r="G47" s="270">
        <v>130</v>
      </c>
      <c r="H47" s="141">
        <f t="shared" ref="H47" si="21">C47*G47</f>
        <v>0</v>
      </c>
      <c r="I47" s="271">
        <f t="shared" ref="I47" si="22">F47+H47</f>
        <v>0</v>
      </c>
      <c r="J47" s="56"/>
    </row>
    <row r="48" spans="1:10" ht="21" customHeight="1">
      <c r="A48" s="315"/>
      <c r="B48" s="196" t="s">
        <v>192</v>
      </c>
      <c r="C48" s="513"/>
      <c r="D48" s="270"/>
      <c r="E48" s="270"/>
      <c r="F48" s="270"/>
      <c r="G48" s="270"/>
      <c r="H48" s="141"/>
      <c r="I48" s="271"/>
      <c r="J48" s="56"/>
    </row>
    <row r="49" spans="1:10" ht="21" customHeight="1">
      <c r="A49" s="293"/>
      <c r="B49" s="222" t="s">
        <v>194</v>
      </c>
      <c r="C49" s="534">
        <v>47</v>
      </c>
      <c r="D49" s="274" t="s">
        <v>157</v>
      </c>
      <c r="E49" s="274">
        <v>30</v>
      </c>
      <c r="F49" s="274">
        <f>C49*E49</f>
        <v>1410</v>
      </c>
      <c r="G49" s="274">
        <v>10</v>
      </c>
      <c r="H49" s="275">
        <f>C49*G49</f>
        <v>470</v>
      </c>
      <c r="I49" s="86">
        <f>F49+H49</f>
        <v>1880</v>
      </c>
      <c r="J49" s="82"/>
    </row>
    <row r="50" spans="1:10" ht="21" customHeight="1">
      <c r="A50" s="291"/>
      <c r="B50" s="196" t="s">
        <v>195</v>
      </c>
      <c r="C50" s="513">
        <v>85.5</v>
      </c>
      <c r="D50" s="270" t="s">
        <v>157</v>
      </c>
      <c r="E50" s="270">
        <v>100</v>
      </c>
      <c r="F50" s="270">
        <f>C50*E50</f>
        <v>8550</v>
      </c>
      <c r="G50" s="270">
        <v>100</v>
      </c>
      <c r="H50" s="141">
        <f>C50*G50</f>
        <v>8550</v>
      </c>
      <c r="I50" s="271">
        <f>F50+H50</f>
        <v>17100</v>
      </c>
      <c r="J50" s="8"/>
    </row>
    <row r="51" spans="1:10" ht="21" customHeight="1">
      <c r="A51" s="291"/>
      <c r="B51" s="181" t="s">
        <v>196</v>
      </c>
      <c r="C51" s="513">
        <v>0</v>
      </c>
      <c r="D51" s="270" t="s">
        <v>157</v>
      </c>
      <c r="E51" s="270">
        <v>80.55</v>
      </c>
      <c r="F51" s="270">
        <f>C51*E51</f>
        <v>0</v>
      </c>
      <c r="G51" s="270">
        <v>44</v>
      </c>
      <c r="H51" s="141">
        <f>C51*G51</f>
        <v>0</v>
      </c>
      <c r="I51" s="271">
        <f>F51+H51</f>
        <v>0</v>
      </c>
      <c r="J51" s="8"/>
    </row>
    <row r="52" spans="1:10" ht="21" customHeight="1">
      <c r="A52" s="293"/>
      <c r="B52" s="222" t="s">
        <v>197</v>
      </c>
      <c r="C52" s="534">
        <v>0</v>
      </c>
      <c r="D52" s="274" t="s">
        <v>157</v>
      </c>
      <c r="E52" s="274">
        <v>119.42</v>
      </c>
      <c r="F52" s="274">
        <f>C52*E52</f>
        <v>0</v>
      </c>
      <c r="G52" s="274">
        <v>62</v>
      </c>
      <c r="H52" s="275">
        <f>C52*G52</f>
        <v>0</v>
      </c>
      <c r="I52" s="86">
        <f>F52+H52</f>
        <v>0</v>
      </c>
      <c r="J52" s="82"/>
    </row>
    <row r="53" spans="1:10" ht="21" customHeight="1" thickBot="1">
      <c r="A53" s="291"/>
      <c r="B53" s="213" t="s">
        <v>198</v>
      </c>
      <c r="C53" s="67"/>
      <c r="D53" s="23"/>
      <c r="E53" s="15"/>
      <c r="F53" s="15"/>
      <c r="G53" s="15"/>
      <c r="H53" s="15"/>
      <c r="I53" s="61">
        <f>SUM(I33:I52)</f>
        <v>34635</v>
      </c>
      <c r="J53" s="8"/>
    </row>
    <row r="54" spans="1:10" ht="21" customHeight="1">
      <c r="A54" s="295">
        <v>2.4</v>
      </c>
      <c r="B54" s="180" t="s">
        <v>199</v>
      </c>
      <c r="C54" s="67"/>
      <c r="D54" s="23"/>
      <c r="E54" s="15"/>
      <c r="F54" s="15"/>
      <c r="G54" s="15"/>
      <c r="H54" s="15"/>
      <c r="I54" s="29"/>
      <c r="J54" s="8"/>
    </row>
    <row r="55" spans="1:10" ht="21" customHeight="1">
      <c r="A55" s="291"/>
      <c r="B55" s="181" t="s">
        <v>200</v>
      </c>
      <c r="C55" s="67">
        <v>161.5</v>
      </c>
      <c r="D55" s="23" t="s">
        <v>90</v>
      </c>
      <c r="E55" s="15">
        <v>286</v>
      </c>
      <c r="F55" s="15">
        <f t="shared" ref="F55:F58" si="23">C55*E55</f>
        <v>46189</v>
      </c>
      <c r="G55" s="15">
        <v>52</v>
      </c>
      <c r="H55" s="15">
        <f>C55*G55</f>
        <v>8398</v>
      </c>
      <c r="I55" s="16">
        <f>F55+H55</f>
        <v>54587</v>
      </c>
      <c r="J55" s="8"/>
    </row>
    <row r="56" spans="1:10" ht="21" customHeight="1">
      <c r="A56" s="291"/>
      <c r="B56" s="181" t="s">
        <v>201</v>
      </c>
      <c r="C56" s="67">
        <v>110</v>
      </c>
      <c r="D56" s="23" t="s">
        <v>90</v>
      </c>
      <c r="E56" s="15">
        <v>251</v>
      </c>
      <c r="F56" s="15">
        <f t="shared" si="23"/>
        <v>27610</v>
      </c>
      <c r="G56" s="15">
        <v>52</v>
      </c>
      <c r="H56" s="15">
        <f t="shared" ref="H56:H58" si="24">C56*G56</f>
        <v>5720</v>
      </c>
      <c r="I56" s="16">
        <f t="shared" ref="I56:I58" si="25">F56+H56</f>
        <v>33330</v>
      </c>
      <c r="J56" s="8"/>
    </row>
    <row r="57" spans="1:10" ht="21" customHeight="1">
      <c r="A57" s="293"/>
      <c r="B57" s="222" t="s">
        <v>202</v>
      </c>
      <c r="C57" s="177"/>
      <c r="D57" s="75"/>
      <c r="E57" s="76"/>
      <c r="F57" s="76"/>
      <c r="G57" s="76"/>
      <c r="H57" s="76"/>
      <c r="I57" s="29"/>
      <c r="J57" s="82"/>
    </row>
    <row r="58" spans="1:10" ht="21" customHeight="1">
      <c r="A58" s="293"/>
      <c r="B58" s="222" t="s">
        <v>203</v>
      </c>
      <c r="C58" s="177">
        <v>8.5</v>
      </c>
      <c r="D58" s="75" t="s">
        <v>90</v>
      </c>
      <c r="E58" s="76">
        <v>301</v>
      </c>
      <c r="F58" s="76">
        <f t="shared" si="23"/>
        <v>2558.5</v>
      </c>
      <c r="G58" s="76">
        <v>52</v>
      </c>
      <c r="H58" s="76">
        <f t="shared" si="24"/>
        <v>442</v>
      </c>
      <c r="I58" s="29">
        <f t="shared" si="25"/>
        <v>3000.5</v>
      </c>
      <c r="J58" s="82"/>
    </row>
    <row r="59" spans="1:10" ht="21" customHeight="1">
      <c r="A59" s="293"/>
      <c r="B59" s="222" t="s">
        <v>204</v>
      </c>
      <c r="C59" s="177"/>
      <c r="D59" s="75"/>
      <c r="E59" s="76"/>
      <c r="F59" s="76"/>
      <c r="G59" s="76"/>
      <c r="H59" s="76"/>
      <c r="I59" s="29"/>
      <c r="J59" s="82"/>
    </row>
    <row r="60" spans="1:10" ht="21" customHeight="1">
      <c r="A60" s="293"/>
      <c r="B60" s="222" t="s">
        <v>205</v>
      </c>
      <c r="C60" s="177">
        <v>75</v>
      </c>
      <c r="D60" s="75" t="s">
        <v>90</v>
      </c>
      <c r="E60" s="76">
        <v>250</v>
      </c>
      <c r="F60" s="76">
        <f t="shared" ref="F60:F65" si="26">C60*E60</f>
        <v>18750</v>
      </c>
      <c r="G60" s="76">
        <v>100</v>
      </c>
      <c r="H60" s="76">
        <f t="shared" ref="H60" si="27">C60*G60</f>
        <v>7500</v>
      </c>
      <c r="I60" s="29">
        <f t="shared" ref="I60" si="28">F60+H60</f>
        <v>26250</v>
      </c>
      <c r="J60" s="82"/>
    </row>
    <row r="61" spans="1:10" ht="21" customHeight="1">
      <c r="A61" s="291"/>
      <c r="B61" s="181" t="s">
        <v>206</v>
      </c>
      <c r="C61" s="67"/>
      <c r="D61" s="23"/>
      <c r="E61" s="15"/>
      <c r="F61" s="15"/>
      <c r="G61" s="15"/>
      <c r="H61" s="15"/>
      <c r="I61" s="16"/>
      <c r="J61" s="8"/>
    </row>
    <row r="62" spans="1:10" ht="21" customHeight="1">
      <c r="A62" s="291"/>
      <c r="B62" s="181" t="s">
        <v>207</v>
      </c>
      <c r="C62" s="67">
        <v>12.5</v>
      </c>
      <c r="D62" s="23" t="s">
        <v>90</v>
      </c>
      <c r="E62" s="15">
        <v>1463</v>
      </c>
      <c r="F62" s="15">
        <f t="shared" si="26"/>
        <v>18287.5</v>
      </c>
      <c r="G62" s="15">
        <v>438</v>
      </c>
      <c r="H62" s="15">
        <f>C62*G62</f>
        <v>5475</v>
      </c>
      <c r="I62" s="16">
        <f>F62+H62</f>
        <v>23762.5</v>
      </c>
      <c r="J62" s="8"/>
    </row>
    <row r="63" spans="1:10" ht="21" customHeight="1">
      <c r="A63" s="293"/>
      <c r="B63" s="181" t="s">
        <v>208</v>
      </c>
      <c r="C63" s="67">
        <v>13.5</v>
      </c>
      <c r="D63" s="23" t="s">
        <v>90</v>
      </c>
      <c r="E63" s="15">
        <v>2278</v>
      </c>
      <c r="F63" s="15">
        <f t="shared" si="26"/>
        <v>30753</v>
      </c>
      <c r="G63" s="15">
        <v>683</v>
      </c>
      <c r="H63" s="15">
        <f>C63*G63</f>
        <v>9220.5</v>
      </c>
      <c r="I63" s="16">
        <f>F63+H63</f>
        <v>39973.5</v>
      </c>
      <c r="J63" s="82"/>
    </row>
    <row r="64" spans="1:10" ht="21" customHeight="1">
      <c r="A64" s="293"/>
      <c r="B64" s="181" t="s">
        <v>209</v>
      </c>
      <c r="C64" s="67">
        <v>1.5</v>
      </c>
      <c r="D64" s="23" t="s">
        <v>90</v>
      </c>
      <c r="E64" s="15">
        <v>261</v>
      </c>
      <c r="F64" s="15">
        <f t="shared" si="26"/>
        <v>391.5</v>
      </c>
      <c r="G64" s="15">
        <v>82</v>
      </c>
      <c r="H64" s="15">
        <f>C64*G64</f>
        <v>123</v>
      </c>
      <c r="I64" s="16">
        <f>F64+H64</f>
        <v>514.5</v>
      </c>
      <c r="J64" s="82"/>
    </row>
    <row r="65" spans="1:10" ht="21" customHeight="1">
      <c r="A65" s="291"/>
      <c r="B65" s="196" t="s">
        <v>210</v>
      </c>
      <c r="C65" s="67">
        <v>34</v>
      </c>
      <c r="D65" s="23" t="s">
        <v>157</v>
      </c>
      <c r="E65" s="15">
        <v>120</v>
      </c>
      <c r="F65" s="15">
        <f t="shared" si="26"/>
        <v>4080</v>
      </c>
      <c r="G65" s="15">
        <v>90</v>
      </c>
      <c r="H65" s="15">
        <f t="shared" ref="H65" si="29">C65*G65</f>
        <v>3060</v>
      </c>
      <c r="I65" s="16">
        <f t="shared" ref="I65" si="30">F65+H65</f>
        <v>7140</v>
      </c>
      <c r="J65" s="8"/>
    </row>
    <row r="66" spans="1:10" ht="21" customHeight="1" thickBot="1">
      <c r="A66" s="291"/>
      <c r="B66" s="213" t="s">
        <v>211</v>
      </c>
      <c r="C66" s="67"/>
      <c r="D66" s="23"/>
      <c r="E66" s="15"/>
      <c r="F66" s="15"/>
      <c r="G66" s="15"/>
      <c r="H66" s="15"/>
      <c r="I66" s="61">
        <f>SUM(I55:I65)</f>
        <v>188558</v>
      </c>
      <c r="J66" s="8"/>
    </row>
    <row r="67" spans="1:10" ht="21" customHeight="1">
      <c r="A67" s="296">
        <v>2.5</v>
      </c>
      <c r="B67" s="232" t="s">
        <v>212</v>
      </c>
      <c r="C67" s="177"/>
      <c r="D67" s="75"/>
      <c r="E67" s="76"/>
      <c r="F67" s="76"/>
      <c r="G67" s="76"/>
      <c r="H67" s="76"/>
      <c r="I67" s="29"/>
      <c r="J67" s="82"/>
    </row>
    <row r="68" spans="1:10" ht="21" customHeight="1">
      <c r="A68" s="291"/>
      <c r="B68" s="180" t="s">
        <v>213</v>
      </c>
      <c r="C68" s="67" t="s">
        <v>100</v>
      </c>
      <c r="D68" s="23" t="s">
        <v>100</v>
      </c>
      <c r="E68" s="15"/>
      <c r="F68" s="15"/>
      <c r="G68" s="15"/>
      <c r="H68" s="15"/>
      <c r="I68" s="16"/>
      <c r="J68" s="8"/>
    </row>
    <row r="69" spans="1:10" ht="21" customHeight="1">
      <c r="A69" s="291"/>
      <c r="B69" s="181" t="s">
        <v>214</v>
      </c>
      <c r="C69" s="67">
        <v>1</v>
      </c>
      <c r="D69" s="23" t="s">
        <v>125</v>
      </c>
      <c r="E69" s="15">
        <v>56090</v>
      </c>
      <c r="F69" s="15">
        <f t="shared" ref="F69:F91" si="31">C69*E69</f>
        <v>56090</v>
      </c>
      <c r="G69" s="15">
        <v>0</v>
      </c>
      <c r="H69" s="15">
        <f>C69*G69</f>
        <v>0</v>
      </c>
      <c r="I69" s="16">
        <f>F69+H69</f>
        <v>56090</v>
      </c>
      <c r="J69" s="8"/>
    </row>
    <row r="70" spans="1:10" ht="21" customHeight="1">
      <c r="A70" s="291"/>
      <c r="B70" s="181" t="s">
        <v>215</v>
      </c>
      <c r="C70" s="67">
        <v>1</v>
      </c>
      <c r="D70" s="23" t="s">
        <v>125</v>
      </c>
      <c r="E70" s="15">
        <v>31564</v>
      </c>
      <c r="F70" s="15">
        <f t="shared" si="31"/>
        <v>31564</v>
      </c>
      <c r="G70" s="15">
        <v>0</v>
      </c>
      <c r="H70" s="15">
        <f>C70*G70</f>
        <v>0</v>
      </c>
      <c r="I70" s="16">
        <f>F70+H70</f>
        <v>31564</v>
      </c>
      <c r="J70" s="8"/>
    </row>
    <row r="71" spans="1:10" ht="21" customHeight="1">
      <c r="A71" s="293"/>
      <c r="B71" s="222" t="s">
        <v>216</v>
      </c>
      <c r="C71" s="177">
        <v>1</v>
      </c>
      <c r="D71" s="75" t="s">
        <v>125</v>
      </c>
      <c r="E71" s="76">
        <v>18370</v>
      </c>
      <c r="F71" s="76">
        <f t="shared" si="31"/>
        <v>18370</v>
      </c>
      <c r="G71" s="76">
        <v>0</v>
      </c>
      <c r="H71" s="76">
        <f t="shared" ref="H71:H81" si="32">C71*G71</f>
        <v>0</v>
      </c>
      <c r="I71" s="29">
        <f t="shared" ref="I71:I81" si="33">F71+H71</f>
        <v>18370</v>
      </c>
      <c r="J71" s="82"/>
    </row>
    <row r="72" spans="1:10" ht="21" customHeight="1">
      <c r="A72" s="291"/>
      <c r="B72" s="181" t="s">
        <v>217</v>
      </c>
      <c r="C72" s="67">
        <v>2</v>
      </c>
      <c r="D72" s="23" t="s">
        <v>125</v>
      </c>
      <c r="E72" s="15">
        <v>8395</v>
      </c>
      <c r="F72" s="15">
        <f t="shared" si="31"/>
        <v>16790</v>
      </c>
      <c r="G72" s="15">
        <v>0</v>
      </c>
      <c r="H72" s="15">
        <f t="shared" si="32"/>
        <v>0</v>
      </c>
      <c r="I72" s="16">
        <f t="shared" si="33"/>
        <v>16790</v>
      </c>
      <c r="J72" s="8"/>
    </row>
    <row r="73" spans="1:10" ht="21" customHeight="1">
      <c r="A73" s="291"/>
      <c r="B73" s="181" t="s">
        <v>218</v>
      </c>
      <c r="C73" s="67">
        <v>1</v>
      </c>
      <c r="D73" s="23" t="s">
        <v>125</v>
      </c>
      <c r="E73" s="15">
        <v>9195</v>
      </c>
      <c r="F73" s="15">
        <f t="shared" si="31"/>
        <v>9195</v>
      </c>
      <c r="G73" s="15">
        <v>0</v>
      </c>
      <c r="H73" s="15">
        <f t="shared" si="32"/>
        <v>0</v>
      </c>
      <c r="I73" s="16">
        <f t="shared" si="33"/>
        <v>9195</v>
      </c>
      <c r="J73" s="8"/>
    </row>
    <row r="74" spans="1:10" s="268" customFormat="1" ht="21" customHeight="1">
      <c r="A74" s="431"/>
      <c r="B74" s="432" t="s">
        <v>219</v>
      </c>
      <c r="C74" s="67">
        <v>1</v>
      </c>
      <c r="D74" s="23" t="s">
        <v>125</v>
      </c>
      <c r="E74" s="15">
        <v>38162</v>
      </c>
      <c r="F74" s="15">
        <f t="shared" si="31"/>
        <v>38162</v>
      </c>
      <c r="G74" s="15">
        <v>0</v>
      </c>
      <c r="H74" s="15">
        <f t="shared" si="32"/>
        <v>0</v>
      </c>
      <c r="I74" s="16">
        <f t="shared" si="33"/>
        <v>38162</v>
      </c>
      <c r="J74" s="433"/>
    </row>
    <row r="75" spans="1:10" ht="21" customHeight="1">
      <c r="A75" s="291"/>
      <c r="B75" s="181" t="s">
        <v>220</v>
      </c>
      <c r="C75" s="67">
        <v>1</v>
      </c>
      <c r="D75" s="23" t="s">
        <v>125</v>
      </c>
      <c r="E75" s="15">
        <v>3000</v>
      </c>
      <c r="F75" s="15">
        <f t="shared" si="31"/>
        <v>3000</v>
      </c>
      <c r="G75" s="15">
        <v>200</v>
      </c>
      <c r="H75" s="15">
        <f t="shared" si="32"/>
        <v>200</v>
      </c>
      <c r="I75" s="16">
        <f t="shared" si="33"/>
        <v>3200</v>
      </c>
      <c r="J75" s="8"/>
    </row>
    <row r="76" spans="1:10" ht="21" customHeight="1">
      <c r="A76" s="291"/>
      <c r="B76" s="181" t="s">
        <v>221</v>
      </c>
      <c r="C76" s="67">
        <v>1</v>
      </c>
      <c r="D76" s="23" t="s">
        <v>125</v>
      </c>
      <c r="E76" s="15">
        <v>3500</v>
      </c>
      <c r="F76" s="15">
        <f t="shared" si="31"/>
        <v>3500</v>
      </c>
      <c r="G76" s="15">
        <v>200</v>
      </c>
      <c r="H76" s="15">
        <f t="shared" si="32"/>
        <v>200</v>
      </c>
      <c r="I76" s="16">
        <f t="shared" si="33"/>
        <v>3700</v>
      </c>
      <c r="J76" s="8"/>
    </row>
    <row r="77" spans="1:10" ht="21" customHeight="1">
      <c r="A77" s="291"/>
      <c r="B77" s="181" t="s">
        <v>222</v>
      </c>
      <c r="C77" s="67">
        <v>1</v>
      </c>
      <c r="D77" s="23" t="s">
        <v>125</v>
      </c>
      <c r="E77" s="15">
        <v>1200</v>
      </c>
      <c r="F77" s="15">
        <f t="shared" si="31"/>
        <v>1200</v>
      </c>
      <c r="G77" s="15">
        <v>100</v>
      </c>
      <c r="H77" s="15">
        <f t="shared" si="32"/>
        <v>100</v>
      </c>
      <c r="I77" s="16">
        <f t="shared" si="33"/>
        <v>1300</v>
      </c>
      <c r="J77" s="8"/>
    </row>
    <row r="78" spans="1:10" ht="21" customHeight="1">
      <c r="A78" s="291"/>
      <c r="B78" s="181" t="s">
        <v>223</v>
      </c>
      <c r="C78" s="67">
        <v>1</v>
      </c>
      <c r="D78" s="23" t="s">
        <v>125</v>
      </c>
      <c r="E78" s="15">
        <v>7190</v>
      </c>
      <c r="F78" s="15">
        <f t="shared" si="31"/>
        <v>7190</v>
      </c>
      <c r="G78" s="15">
        <v>0</v>
      </c>
      <c r="H78" s="15">
        <f t="shared" si="32"/>
        <v>0</v>
      </c>
      <c r="I78" s="16">
        <f t="shared" si="33"/>
        <v>7190</v>
      </c>
      <c r="J78" s="8"/>
    </row>
    <row r="79" spans="1:10" ht="21" customHeight="1">
      <c r="A79" s="291"/>
      <c r="B79" s="181" t="s">
        <v>224</v>
      </c>
      <c r="C79" s="67">
        <v>2</v>
      </c>
      <c r="D79" s="23" t="s">
        <v>125</v>
      </c>
      <c r="E79" s="15">
        <v>5514</v>
      </c>
      <c r="F79" s="15">
        <f t="shared" si="31"/>
        <v>11028</v>
      </c>
      <c r="G79" s="15">
        <v>0</v>
      </c>
      <c r="H79" s="15">
        <f t="shared" si="32"/>
        <v>0</v>
      </c>
      <c r="I79" s="16">
        <f t="shared" si="33"/>
        <v>11028</v>
      </c>
      <c r="J79" s="8"/>
    </row>
    <row r="80" spans="1:10" ht="21" customHeight="1">
      <c r="A80" s="291"/>
      <c r="B80" s="181" t="s">
        <v>225</v>
      </c>
      <c r="C80" s="67">
        <v>4</v>
      </c>
      <c r="D80" s="23" t="s">
        <v>125</v>
      </c>
      <c r="E80" s="15">
        <v>5090</v>
      </c>
      <c r="F80" s="15">
        <f t="shared" si="31"/>
        <v>20360</v>
      </c>
      <c r="G80" s="15">
        <v>0</v>
      </c>
      <c r="H80" s="15">
        <f t="shared" si="32"/>
        <v>0</v>
      </c>
      <c r="I80" s="16">
        <f t="shared" si="33"/>
        <v>20360</v>
      </c>
      <c r="J80" s="8"/>
    </row>
    <row r="81" spans="1:10" ht="21" customHeight="1">
      <c r="A81" s="291"/>
      <c r="B81" s="181" t="s">
        <v>226</v>
      </c>
      <c r="C81" s="67">
        <v>1</v>
      </c>
      <c r="D81" s="23" t="s">
        <v>125</v>
      </c>
      <c r="E81" s="15">
        <v>6570</v>
      </c>
      <c r="F81" s="15">
        <f t="shared" si="31"/>
        <v>6570</v>
      </c>
      <c r="G81" s="15">
        <v>0</v>
      </c>
      <c r="H81" s="15">
        <f t="shared" si="32"/>
        <v>0</v>
      </c>
      <c r="I81" s="16">
        <f t="shared" si="33"/>
        <v>6570</v>
      </c>
      <c r="J81" s="8"/>
    </row>
    <row r="82" spans="1:10" ht="21" customHeight="1">
      <c r="A82" s="291"/>
      <c r="B82" s="180" t="s">
        <v>227</v>
      </c>
      <c r="C82" s="67"/>
      <c r="D82" s="23" t="s">
        <v>100</v>
      </c>
      <c r="E82" s="15"/>
      <c r="F82" s="15"/>
      <c r="G82" s="15"/>
      <c r="H82" s="15"/>
      <c r="I82" s="16"/>
      <c r="J82" s="8"/>
    </row>
    <row r="83" spans="1:10" ht="21" customHeight="1">
      <c r="A83" s="291"/>
      <c r="B83" s="181" t="s">
        <v>228</v>
      </c>
      <c r="C83" s="67">
        <v>3</v>
      </c>
      <c r="D83" s="23" t="s">
        <v>125</v>
      </c>
      <c r="E83" s="15">
        <v>12580</v>
      </c>
      <c r="F83" s="15">
        <f t="shared" si="31"/>
        <v>37740</v>
      </c>
      <c r="G83" s="15">
        <v>0</v>
      </c>
      <c r="H83" s="15">
        <f t="shared" ref="H83:H91" si="34">C83*G83</f>
        <v>0</v>
      </c>
      <c r="I83" s="16">
        <f t="shared" ref="I83:I91" si="35">F83+H83</f>
        <v>37740</v>
      </c>
      <c r="J83" s="8"/>
    </row>
    <row r="84" spans="1:10" ht="21" customHeight="1">
      <c r="A84" s="291"/>
      <c r="B84" s="181" t="s">
        <v>229</v>
      </c>
      <c r="C84" s="67">
        <v>5</v>
      </c>
      <c r="D84" s="23" t="s">
        <v>125</v>
      </c>
      <c r="E84" s="15">
        <v>5440</v>
      </c>
      <c r="F84" s="15">
        <f t="shared" si="31"/>
        <v>27200</v>
      </c>
      <c r="G84" s="15">
        <v>0</v>
      </c>
      <c r="H84" s="15">
        <f t="shared" si="34"/>
        <v>0</v>
      </c>
      <c r="I84" s="16">
        <f t="shared" si="35"/>
        <v>27200</v>
      </c>
      <c r="J84" s="8"/>
    </row>
    <row r="85" spans="1:10" ht="21" customHeight="1">
      <c r="A85" s="291"/>
      <c r="B85" s="181" t="s">
        <v>230</v>
      </c>
      <c r="C85" s="67">
        <v>2</v>
      </c>
      <c r="D85" s="23" t="s">
        <v>125</v>
      </c>
      <c r="E85" s="15">
        <v>5153</v>
      </c>
      <c r="F85" s="15">
        <f t="shared" si="31"/>
        <v>10306</v>
      </c>
      <c r="G85" s="15">
        <v>0</v>
      </c>
      <c r="H85" s="15">
        <f t="shared" si="34"/>
        <v>0</v>
      </c>
      <c r="I85" s="16">
        <f t="shared" si="35"/>
        <v>10306</v>
      </c>
      <c r="J85" s="8"/>
    </row>
    <row r="86" spans="1:10" ht="21" customHeight="1">
      <c r="A86" s="291"/>
      <c r="B86" s="181" t="s">
        <v>231</v>
      </c>
      <c r="C86" s="67">
        <v>1</v>
      </c>
      <c r="D86" s="23" t="s">
        <v>125</v>
      </c>
      <c r="E86" s="15">
        <v>6940</v>
      </c>
      <c r="F86" s="15">
        <f t="shared" si="31"/>
        <v>6940</v>
      </c>
      <c r="G86" s="15">
        <v>0</v>
      </c>
      <c r="H86" s="15">
        <f t="shared" si="34"/>
        <v>0</v>
      </c>
      <c r="I86" s="16">
        <f t="shared" si="35"/>
        <v>6940</v>
      </c>
      <c r="J86" s="8"/>
    </row>
    <row r="87" spans="1:10" ht="21" customHeight="1">
      <c r="A87" s="291"/>
      <c r="B87" s="181" t="s">
        <v>232</v>
      </c>
      <c r="C87" s="67">
        <v>1</v>
      </c>
      <c r="D87" s="23" t="s">
        <v>125</v>
      </c>
      <c r="E87" s="15">
        <v>6349</v>
      </c>
      <c r="F87" s="15">
        <f t="shared" si="31"/>
        <v>6349</v>
      </c>
      <c r="G87" s="15">
        <v>0</v>
      </c>
      <c r="H87" s="15">
        <f t="shared" si="34"/>
        <v>0</v>
      </c>
      <c r="I87" s="16">
        <f t="shared" si="35"/>
        <v>6349</v>
      </c>
      <c r="J87" s="8"/>
    </row>
    <row r="88" spans="1:10" ht="21" customHeight="1">
      <c r="A88" s="293"/>
      <c r="B88" s="222" t="s">
        <v>233</v>
      </c>
      <c r="C88" s="177">
        <v>1</v>
      </c>
      <c r="D88" s="75" t="s">
        <v>125</v>
      </c>
      <c r="E88" s="76">
        <v>4619</v>
      </c>
      <c r="F88" s="76">
        <f t="shared" si="31"/>
        <v>4619</v>
      </c>
      <c r="G88" s="76">
        <v>0</v>
      </c>
      <c r="H88" s="76">
        <f t="shared" si="34"/>
        <v>0</v>
      </c>
      <c r="I88" s="29">
        <f t="shared" si="35"/>
        <v>4619</v>
      </c>
      <c r="J88" s="82"/>
    </row>
    <row r="89" spans="1:10" ht="21" customHeight="1">
      <c r="A89" s="291"/>
      <c r="B89" s="181" t="s">
        <v>234</v>
      </c>
      <c r="C89" s="67">
        <v>4</v>
      </c>
      <c r="D89" s="23" t="s">
        <v>125</v>
      </c>
      <c r="E89" s="15">
        <v>3895</v>
      </c>
      <c r="F89" s="15">
        <f t="shared" si="31"/>
        <v>15580</v>
      </c>
      <c r="G89" s="15">
        <v>0</v>
      </c>
      <c r="H89" s="15">
        <f t="shared" si="34"/>
        <v>0</v>
      </c>
      <c r="I89" s="16">
        <f t="shared" si="35"/>
        <v>15580</v>
      </c>
      <c r="J89" s="8"/>
    </row>
    <row r="90" spans="1:10" ht="21" customHeight="1">
      <c r="A90" s="291"/>
      <c r="B90" s="181" t="s">
        <v>235</v>
      </c>
      <c r="C90" s="67">
        <v>3</v>
      </c>
      <c r="D90" s="23" t="s">
        <v>125</v>
      </c>
      <c r="E90" s="15">
        <v>4290</v>
      </c>
      <c r="F90" s="15">
        <f t="shared" si="31"/>
        <v>12870</v>
      </c>
      <c r="G90" s="15">
        <v>0</v>
      </c>
      <c r="H90" s="15">
        <f t="shared" si="34"/>
        <v>0</v>
      </c>
      <c r="I90" s="16">
        <f t="shared" si="35"/>
        <v>12870</v>
      </c>
      <c r="J90" s="8"/>
    </row>
    <row r="91" spans="1:10" ht="21" customHeight="1">
      <c r="A91" s="291"/>
      <c r="B91" s="181" t="s">
        <v>236</v>
      </c>
      <c r="C91" s="67">
        <v>1</v>
      </c>
      <c r="D91" s="23" t="s">
        <v>125</v>
      </c>
      <c r="E91" s="15">
        <v>14812</v>
      </c>
      <c r="F91" s="15">
        <f t="shared" si="31"/>
        <v>14812</v>
      </c>
      <c r="G91" s="15">
        <v>0</v>
      </c>
      <c r="H91" s="15">
        <f t="shared" si="34"/>
        <v>0</v>
      </c>
      <c r="I91" s="16">
        <f t="shared" si="35"/>
        <v>14812</v>
      </c>
      <c r="J91" s="8"/>
    </row>
    <row r="92" spans="1:10" ht="21" customHeight="1" thickBot="1">
      <c r="A92" s="293"/>
      <c r="B92" s="217" t="s">
        <v>237</v>
      </c>
      <c r="C92" s="177"/>
      <c r="D92" s="75"/>
      <c r="E92" s="76"/>
      <c r="F92" s="76"/>
      <c r="G92" s="76"/>
      <c r="H92" s="76"/>
      <c r="I92" s="328">
        <f>SUM(I69:I91)</f>
        <v>359935</v>
      </c>
      <c r="J92" s="82"/>
    </row>
    <row r="93" spans="1:10" ht="21" customHeight="1">
      <c r="A93" s="296">
        <v>2.6</v>
      </c>
      <c r="B93" s="232" t="s">
        <v>238</v>
      </c>
      <c r="C93" s="177"/>
      <c r="D93" s="75"/>
      <c r="E93" s="76"/>
      <c r="F93" s="76"/>
      <c r="G93" s="76"/>
      <c r="H93" s="76"/>
      <c r="I93" s="29"/>
      <c r="J93" s="82"/>
    </row>
    <row r="94" spans="1:10" ht="21" customHeight="1">
      <c r="A94" s="291"/>
      <c r="B94" s="181" t="s">
        <v>239</v>
      </c>
      <c r="C94" s="67">
        <v>4</v>
      </c>
      <c r="D94" s="23" t="s">
        <v>125</v>
      </c>
      <c r="E94" s="15">
        <v>4587</v>
      </c>
      <c r="F94" s="15">
        <f t="shared" ref="F94:F103" si="36">C94*E94</f>
        <v>18348</v>
      </c>
      <c r="G94" s="15">
        <v>450</v>
      </c>
      <c r="H94" s="15">
        <f>C94*G94</f>
        <v>1800</v>
      </c>
      <c r="I94" s="16">
        <f>F94+H94</f>
        <v>20148</v>
      </c>
      <c r="J94" s="8"/>
    </row>
    <row r="95" spans="1:10" ht="21" customHeight="1">
      <c r="A95" s="291"/>
      <c r="B95" s="181" t="s">
        <v>240</v>
      </c>
      <c r="C95" s="67">
        <v>2</v>
      </c>
      <c r="D95" s="23" t="s">
        <v>125</v>
      </c>
      <c r="E95" s="15">
        <v>3634</v>
      </c>
      <c r="F95" s="15">
        <f t="shared" si="36"/>
        <v>7268</v>
      </c>
      <c r="G95" s="15">
        <v>450</v>
      </c>
      <c r="H95" s="15">
        <f t="shared" ref="H95:H103" si="37">C95*G95</f>
        <v>900</v>
      </c>
      <c r="I95" s="16">
        <f t="shared" ref="I95:I103" si="38">F95+H95</f>
        <v>8168</v>
      </c>
      <c r="J95" s="8"/>
    </row>
    <row r="96" spans="1:10" ht="21" customHeight="1">
      <c r="A96" s="291"/>
      <c r="B96" s="181" t="s">
        <v>241</v>
      </c>
      <c r="C96" s="67">
        <v>2</v>
      </c>
      <c r="D96" s="23" t="s">
        <v>125</v>
      </c>
      <c r="E96" s="15">
        <v>4038</v>
      </c>
      <c r="F96" s="15">
        <f t="shared" si="36"/>
        <v>8076</v>
      </c>
      <c r="G96" s="15">
        <v>450</v>
      </c>
      <c r="H96" s="15">
        <f t="shared" si="37"/>
        <v>900</v>
      </c>
      <c r="I96" s="16">
        <f t="shared" si="38"/>
        <v>8976</v>
      </c>
      <c r="J96" s="8"/>
    </row>
    <row r="97" spans="1:10" ht="21" customHeight="1">
      <c r="A97" s="291"/>
      <c r="B97" s="181" t="s">
        <v>242</v>
      </c>
      <c r="C97" s="67">
        <v>4</v>
      </c>
      <c r="D97" s="23" t="s">
        <v>125</v>
      </c>
      <c r="E97" s="15">
        <v>827</v>
      </c>
      <c r="F97" s="15">
        <f t="shared" si="36"/>
        <v>3308</v>
      </c>
      <c r="G97" s="15">
        <v>35</v>
      </c>
      <c r="H97" s="15">
        <f t="shared" si="37"/>
        <v>140</v>
      </c>
      <c r="I97" s="16">
        <f t="shared" si="38"/>
        <v>3448</v>
      </c>
      <c r="J97" s="8"/>
    </row>
    <row r="98" spans="1:10" ht="21" customHeight="1">
      <c r="A98" s="293"/>
      <c r="B98" s="222" t="s">
        <v>243</v>
      </c>
      <c r="C98" s="177">
        <v>4</v>
      </c>
      <c r="D98" s="75" t="s">
        <v>125</v>
      </c>
      <c r="E98" s="76">
        <v>200</v>
      </c>
      <c r="F98" s="76">
        <f t="shared" si="36"/>
        <v>800</v>
      </c>
      <c r="G98" s="76">
        <v>25</v>
      </c>
      <c r="H98" s="76">
        <f t="shared" si="37"/>
        <v>100</v>
      </c>
      <c r="I98" s="29">
        <f t="shared" si="38"/>
        <v>900</v>
      </c>
      <c r="J98" s="82"/>
    </row>
    <row r="99" spans="1:10" ht="21" customHeight="1">
      <c r="A99" s="293"/>
      <c r="B99" s="222" t="s">
        <v>244</v>
      </c>
      <c r="C99" s="177">
        <v>16</v>
      </c>
      <c r="D99" s="75" t="s">
        <v>245</v>
      </c>
      <c r="E99" s="76">
        <v>120</v>
      </c>
      <c r="F99" s="76">
        <f t="shared" si="36"/>
        <v>1920</v>
      </c>
      <c r="G99" s="76">
        <v>0</v>
      </c>
      <c r="H99" s="76">
        <f t="shared" si="37"/>
        <v>0</v>
      </c>
      <c r="I99" s="29">
        <f t="shared" si="38"/>
        <v>1920</v>
      </c>
      <c r="J99" s="82"/>
    </row>
    <row r="100" spans="1:10" ht="21" customHeight="1">
      <c r="A100" s="293"/>
      <c r="B100" s="222" t="s">
        <v>246</v>
      </c>
      <c r="C100" s="177">
        <v>4</v>
      </c>
      <c r="D100" s="75" t="s">
        <v>125</v>
      </c>
      <c r="E100" s="76">
        <v>450</v>
      </c>
      <c r="F100" s="76">
        <f t="shared" si="36"/>
        <v>1800</v>
      </c>
      <c r="G100" s="76">
        <v>25</v>
      </c>
      <c r="H100" s="76">
        <f t="shared" si="37"/>
        <v>100</v>
      </c>
      <c r="I100" s="29">
        <f t="shared" si="38"/>
        <v>1900</v>
      </c>
      <c r="J100" s="82"/>
    </row>
    <row r="101" spans="1:10" ht="21" customHeight="1">
      <c r="A101" s="291"/>
      <c r="B101" s="181" t="s">
        <v>247</v>
      </c>
      <c r="C101" s="67">
        <v>10</v>
      </c>
      <c r="D101" s="23" t="s">
        <v>125</v>
      </c>
      <c r="E101" s="15">
        <v>232</v>
      </c>
      <c r="F101" s="15">
        <f t="shared" si="36"/>
        <v>2320</v>
      </c>
      <c r="G101" s="15">
        <v>35</v>
      </c>
      <c r="H101" s="15">
        <f t="shared" si="37"/>
        <v>350</v>
      </c>
      <c r="I101" s="16">
        <f t="shared" si="38"/>
        <v>2670</v>
      </c>
      <c r="J101" s="8"/>
    </row>
    <row r="102" spans="1:10" ht="21" customHeight="1">
      <c r="A102" s="291"/>
      <c r="B102" s="181" t="s">
        <v>248</v>
      </c>
      <c r="C102" s="67">
        <v>1.6</v>
      </c>
      <c r="D102" s="23" t="s">
        <v>157</v>
      </c>
      <c r="E102" s="15">
        <v>800</v>
      </c>
      <c r="F102" s="15">
        <f t="shared" si="36"/>
        <v>1280</v>
      </c>
      <c r="G102" s="15">
        <v>240</v>
      </c>
      <c r="H102" s="15">
        <f t="shared" si="37"/>
        <v>384</v>
      </c>
      <c r="I102" s="16">
        <f t="shared" si="38"/>
        <v>1664</v>
      </c>
      <c r="J102" s="8"/>
    </row>
    <row r="103" spans="1:10" ht="21" customHeight="1">
      <c r="A103" s="292"/>
      <c r="B103" s="14" t="s">
        <v>249</v>
      </c>
      <c r="C103" s="67">
        <v>1</v>
      </c>
      <c r="D103" s="23" t="s">
        <v>125</v>
      </c>
      <c r="E103" s="15">
        <v>12000</v>
      </c>
      <c r="F103" s="15">
        <f t="shared" si="36"/>
        <v>12000</v>
      </c>
      <c r="G103" s="15">
        <v>650</v>
      </c>
      <c r="H103" s="15">
        <f t="shared" si="37"/>
        <v>650</v>
      </c>
      <c r="I103" s="16">
        <f t="shared" si="38"/>
        <v>12650</v>
      </c>
      <c r="J103" s="8"/>
    </row>
    <row r="104" spans="1:10" ht="21" customHeight="1" thickBot="1">
      <c r="A104" s="293"/>
      <c r="B104" s="217" t="s">
        <v>250</v>
      </c>
      <c r="C104" s="177"/>
      <c r="D104" s="75"/>
      <c r="E104" s="76"/>
      <c r="F104" s="76"/>
      <c r="G104" s="76"/>
      <c r="H104" s="76"/>
      <c r="I104" s="61">
        <f>SUM(I94:I103)</f>
        <v>62444</v>
      </c>
      <c r="J104" s="82"/>
    </row>
    <row r="105" spans="1:10" ht="21" customHeight="1">
      <c r="A105" s="295">
        <v>2.7</v>
      </c>
      <c r="B105" s="180" t="s">
        <v>251</v>
      </c>
      <c r="C105" s="67"/>
      <c r="D105" s="23"/>
      <c r="E105" s="15"/>
      <c r="F105" s="15"/>
      <c r="G105" s="15"/>
      <c r="H105" s="15"/>
      <c r="I105" s="16"/>
      <c r="J105" s="8"/>
    </row>
    <row r="106" spans="1:10" ht="21" customHeight="1">
      <c r="A106" s="291"/>
      <c r="B106" s="181" t="s">
        <v>252</v>
      </c>
      <c r="C106" s="67">
        <v>208</v>
      </c>
      <c r="D106" s="23" t="s">
        <v>90</v>
      </c>
      <c r="E106" s="15">
        <v>55</v>
      </c>
      <c r="F106" s="15">
        <f t="shared" ref="F106:F109" si="39">C106*E106</f>
        <v>11440</v>
      </c>
      <c r="G106" s="15">
        <v>34</v>
      </c>
      <c r="H106" s="15">
        <f t="shared" ref="H106:H109" si="40">C106*G106</f>
        <v>7072</v>
      </c>
      <c r="I106" s="16">
        <f t="shared" ref="I106:I109" si="41">F106+H106</f>
        <v>18512</v>
      </c>
      <c r="J106" s="8"/>
    </row>
    <row r="107" spans="1:10" ht="21" customHeight="1">
      <c r="A107" s="293"/>
      <c r="B107" s="222" t="s">
        <v>253</v>
      </c>
      <c r="C107" s="177">
        <v>402</v>
      </c>
      <c r="D107" s="75" t="s">
        <v>90</v>
      </c>
      <c r="E107" s="76">
        <v>45</v>
      </c>
      <c r="F107" s="76">
        <f t="shared" si="39"/>
        <v>18090</v>
      </c>
      <c r="G107" s="76">
        <v>30</v>
      </c>
      <c r="H107" s="76">
        <f t="shared" si="40"/>
        <v>12060</v>
      </c>
      <c r="I107" s="29">
        <f t="shared" si="41"/>
        <v>30150</v>
      </c>
      <c r="J107" s="82"/>
    </row>
    <row r="108" spans="1:10" ht="21" customHeight="1">
      <c r="A108" s="291"/>
      <c r="B108" s="181" t="s">
        <v>254</v>
      </c>
      <c r="C108" s="67">
        <v>170</v>
      </c>
      <c r="D108" s="23" t="s">
        <v>90</v>
      </c>
      <c r="E108" s="15">
        <v>45</v>
      </c>
      <c r="F108" s="15">
        <f t="shared" si="39"/>
        <v>7650</v>
      </c>
      <c r="G108" s="15">
        <v>30</v>
      </c>
      <c r="H108" s="15">
        <f t="shared" si="40"/>
        <v>5100</v>
      </c>
      <c r="I108" s="16">
        <f t="shared" si="41"/>
        <v>12750</v>
      </c>
      <c r="J108" s="8"/>
    </row>
    <row r="109" spans="1:10" ht="21" customHeight="1">
      <c r="A109" s="293"/>
      <c r="B109" s="351" t="s">
        <v>255</v>
      </c>
      <c r="C109" s="177">
        <v>10.6</v>
      </c>
      <c r="D109" s="75" t="s">
        <v>90</v>
      </c>
      <c r="E109" s="76">
        <v>65</v>
      </c>
      <c r="F109" s="76">
        <f t="shared" si="39"/>
        <v>689</v>
      </c>
      <c r="G109" s="76">
        <v>38</v>
      </c>
      <c r="H109" s="76">
        <f t="shared" si="40"/>
        <v>402.8</v>
      </c>
      <c r="I109" s="29">
        <f t="shared" si="41"/>
        <v>1091.8</v>
      </c>
      <c r="J109" s="82"/>
    </row>
    <row r="110" spans="1:10" ht="21" customHeight="1" thickBot="1">
      <c r="A110" s="291"/>
      <c r="B110" s="213" t="s">
        <v>256</v>
      </c>
      <c r="C110" s="67"/>
      <c r="D110" s="23"/>
      <c r="E110" s="15"/>
      <c r="F110" s="15"/>
      <c r="G110" s="15"/>
      <c r="H110" s="15"/>
      <c r="I110" s="61">
        <f>SUM(I106:I109)</f>
        <v>62503.8</v>
      </c>
      <c r="J110" s="8"/>
    </row>
    <row r="111" spans="1:10" ht="21" customHeight="1">
      <c r="A111" s="296">
        <v>2.8</v>
      </c>
      <c r="B111" s="232" t="s">
        <v>257</v>
      </c>
      <c r="C111" s="177"/>
      <c r="D111" s="75"/>
      <c r="E111" s="76"/>
      <c r="F111" s="76"/>
      <c r="G111" s="76"/>
      <c r="H111" s="76"/>
      <c r="I111" s="29"/>
      <c r="J111" s="82"/>
    </row>
    <row r="112" spans="1:10" ht="21" customHeight="1">
      <c r="A112" s="293"/>
      <c r="B112" s="56" t="s">
        <v>258</v>
      </c>
      <c r="C112" s="67"/>
      <c r="D112" s="23"/>
      <c r="E112" s="15"/>
      <c r="F112" s="15"/>
      <c r="G112" s="15"/>
      <c r="H112" s="15"/>
      <c r="I112" s="45"/>
      <c r="J112" s="82"/>
    </row>
    <row r="113" spans="1:10" ht="21" customHeight="1">
      <c r="A113" s="293"/>
      <c r="B113" s="196" t="s">
        <v>259</v>
      </c>
      <c r="C113" s="513">
        <v>48</v>
      </c>
      <c r="D113" s="270" t="s">
        <v>186</v>
      </c>
      <c r="E113" s="270">
        <v>527</v>
      </c>
      <c r="F113" s="270">
        <f t="shared" ref="F113:F115" si="42">C113*E113</f>
        <v>25296</v>
      </c>
      <c r="G113" s="270">
        <v>165</v>
      </c>
      <c r="H113" s="141">
        <f t="shared" ref="H113:H115" si="43">C113*G113</f>
        <v>7920</v>
      </c>
      <c r="I113" s="271">
        <f t="shared" ref="I113:I115" si="44">F113+H113</f>
        <v>33216</v>
      </c>
      <c r="J113" s="82"/>
    </row>
    <row r="114" spans="1:10" ht="21" customHeight="1">
      <c r="A114" s="293"/>
      <c r="B114" s="14" t="s">
        <v>260</v>
      </c>
      <c r="C114" s="67">
        <v>561</v>
      </c>
      <c r="D114" s="23" t="s">
        <v>102</v>
      </c>
      <c r="E114" s="15">
        <v>23.33</v>
      </c>
      <c r="F114" s="270">
        <f t="shared" si="42"/>
        <v>13088.13</v>
      </c>
      <c r="G114" s="15">
        <v>10</v>
      </c>
      <c r="H114" s="141">
        <f t="shared" si="43"/>
        <v>5610</v>
      </c>
      <c r="I114" s="271">
        <f t="shared" si="44"/>
        <v>18698.129999999997</v>
      </c>
      <c r="J114" s="82"/>
    </row>
    <row r="115" spans="1:10" ht="21" customHeight="1">
      <c r="A115" s="291"/>
      <c r="B115" s="196" t="s">
        <v>261</v>
      </c>
      <c r="C115" s="513">
        <v>0</v>
      </c>
      <c r="D115" s="270" t="s">
        <v>186</v>
      </c>
      <c r="E115" s="270">
        <v>566</v>
      </c>
      <c r="F115" s="270">
        <f t="shared" si="42"/>
        <v>0</v>
      </c>
      <c r="G115" s="270">
        <v>170</v>
      </c>
      <c r="H115" s="141">
        <f t="shared" si="43"/>
        <v>0</v>
      </c>
      <c r="I115" s="271">
        <f t="shared" si="44"/>
        <v>0</v>
      </c>
      <c r="J115" s="8"/>
    </row>
    <row r="116" spans="1:10" ht="21" customHeight="1">
      <c r="A116" s="291"/>
      <c r="B116" s="196" t="s">
        <v>262</v>
      </c>
      <c r="C116" s="513"/>
      <c r="D116" s="270"/>
      <c r="E116" s="270"/>
      <c r="F116" s="270"/>
      <c r="G116" s="270"/>
      <c r="H116" s="141"/>
      <c r="I116" s="271"/>
      <c r="J116" s="8"/>
    </row>
    <row r="117" spans="1:10" ht="21" customHeight="1">
      <c r="A117" s="293"/>
      <c r="B117" s="216" t="s">
        <v>263</v>
      </c>
      <c r="C117" s="534">
        <v>25</v>
      </c>
      <c r="D117" s="274" t="s">
        <v>157</v>
      </c>
      <c r="E117" s="274">
        <v>700</v>
      </c>
      <c r="F117" s="274">
        <f t="shared" ref="F117" si="45">C117*E117</f>
        <v>17500</v>
      </c>
      <c r="G117" s="274">
        <v>210</v>
      </c>
      <c r="H117" s="275">
        <f t="shared" ref="H117" si="46">C117*G117</f>
        <v>5250</v>
      </c>
      <c r="I117" s="86">
        <f t="shared" ref="I117" si="47">F117+H117</f>
        <v>22750</v>
      </c>
      <c r="J117" s="82"/>
    </row>
    <row r="118" spans="1:10" ht="21" customHeight="1">
      <c r="A118" s="293"/>
      <c r="B118" s="196" t="s">
        <v>264</v>
      </c>
      <c r="C118" s="513"/>
      <c r="D118" s="270"/>
      <c r="E118" s="270"/>
      <c r="F118" s="270"/>
      <c r="G118" s="270"/>
      <c r="H118" s="141"/>
      <c r="I118" s="271"/>
      <c r="J118" s="82"/>
    </row>
    <row r="119" spans="1:10" ht="21" customHeight="1">
      <c r="A119" s="293"/>
      <c r="B119" s="196" t="s">
        <v>265</v>
      </c>
      <c r="C119" s="513">
        <v>54</v>
      </c>
      <c r="D119" s="270" t="s">
        <v>186</v>
      </c>
      <c r="E119" s="270">
        <v>1200</v>
      </c>
      <c r="F119" s="270">
        <f t="shared" ref="F119:F121" si="48">C119*E119</f>
        <v>64800</v>
      </c>
      <c r="G119" s="270">
        <v>360</v>
      </c>
      <c r="H119" s="141">
        <f t="shared" ref="H119:H121" si="49">C119*G119</f>
        <v>19440</v>
      </c>
      <c r="I119" s="271">
        <f t="shared" ref="I119:I121" si="50">F119+H119</f>
        <v>84240</v>
      </c>
      <c r="J119" s="82"/>
    </row>
    <row r="120" spans="1:10" ht="21" customHeight="1">
      <c r="A120" s="293"/>
      <c r="B120" s="216" t="s">
        <v>266</v>
      </c>
      <c r="C120" s="534">
        <v>2</v>
      </c>
      <c r="D120" s="274" t="s">
        <v>125</v>
      </c>
      <c r="E120" s="274">
        <v>6781</v>
      </c>
      <c r="F120" s="274">
        <f t="shared" si="48"/>
        <v>13562</v>
      </c>
      <c r="G120" s="274">
        <v>0</v>
      </c>
      <c r="H120" s="141">
        <f t="shared" si="49"/>
        <v>0</v>
      </c>
      <c r="I120" s="271">
        <f t="shared" si="50"/>
        <v>13562</v>
      </c>
      <c r="J120" s="8"/>
    </row>
    <row r="121" spans="1:10" ht="21" customHeight="1">
      <c r="A121" s="293"/>
      <c r="B121" s="196" t="s">
        <v>267</v>
      </c>
      <c r="C121" s="513">
        <v>3</v>
      </c>
      <c r="D121" s="270" t="s">
        <v>125</v>
      </c>
      <c r="E121" s="270">
        <v>8933</v>
      </c>
      <c r="F121" s="270">
        <f t="shared" si="48"/>
        <v>26799</v>
      </c>
      <c r="G121" s="270">
        <v>0</v>
      </c>
      <c r="H121" s="141">
        <f t="shared" si="49"/>
        <v>0</v>
      </c>
      <c r="I121" s="271">
        <f t="shared" si="50"/>
        <v>26799</v>
      </c>
      <c r="J121" s="8"/>
    </row>
    <row r="122" spans="1:10" ht="21" customHeight="1" thickBot="1">
      <c r="A122" s="293"/>
      <c r="B122" s="5" t="s">
        <v>268</v>
      </c>
      <c r="C122" s="67"/>
      <c r="D122" s="23"/>
      <c r="E122" s="15"/>
      <c r="F122" s="15"/>
      <c r="G122" s="15"/>
      <c r="H122" s="15"/>
      <c r="I122" s="61">
        <f>SUM(I113:I121)</f>
        <v>199265.13</v>
      </c>
      <c r="J122" s="82"/>
    </row>
    <row r="123" spans="1:10" ht="21" customHeight="1">
      <c r="A123" s="293"/>
      <c r="B123" s="36" t="s">
        <v>269</v>
      </c>
      <c r="C123" s="177"/>
      <c r="D123" s="20"/>
      <c r="E123" s="19"/>
      <c r="F123" s="19"/>
      <c r="G123" s="19"/>
      <c r="H123" s="19"/>
      <c r="I123" s="16"/>
      <c r="J123" s="82"/>
    </row>
    <row r="124" spans="1:10" ht="21" customHeight="1">
      <c r="A124" s="293"/>
      <c r="B124" s="14" t="s">
        <v>270</v>
      </c>
      <c r="C124" s="67">
        <v>8</v>
      </c>
      <c r="D124" s="7" t="s">
        <v>90</v>
      </c>
      <c r="E124" s="147">
        <v>2278</v>
      </c>
      <c r="F124" s="147">
        <f t="shared" ref="F124:F126" si="51">C124*E124</f>
        <v>18224</v>
      </c>
      <c r="G124" s="147">
        <v>683</v>
      </c>
      <c r="H124" s="148">
        <f t="shared" ref="H124:H126" si="52">C124*G124</f>
        <v>5464</v>
      </c>
      <c r="I124" s="149">
        <f t="shared" ref="I124:I126" si="53">F124+H124</f>
        <v>23688</v>
      </c>
      <c r="J124" s="82"/>
    </row>
    <row r="125" spans="1:10" ht="21" customHeight="1">
      <c r="A125" s="293"/>
      <c r="B125" s="14" t="s">
        <v>271</v>
      </c>
      <c r="C125" s="67">
        <v>7.05</v>
      </c>
      <c r="D125" s="7" t="s">
        <v>157</v>
      </c>
      <c r="E125" s="147">
        <v>4000</v>
      </c>
      <c r="F125" s="147">
        <f t="shared" si="51"/>
        <v>28200</v>
      </c>
      <c r="G125" s="147">
        <v>0</v>
      </c>
      <c r="H125" s="148">
        <f t="shared" si="52"/>
        <v>0</v>
      </c>
      <c r="I125" s="149">
        <f t="shared" si="53"/>
        <v>28200</v>
      </c>
      <c r="J125" s="82"/>
    </row>
    <row r="126" spans="1:10" ht="21" customHeight="1">
      <c r="A126" s="293"/>
      <c r="B126" s="14" t="s">
        <v>272</v>
      </c>
      <c r="C126" s="67">
        <v>2</v>
      </c>
      <c r="D126" s="7" t="s">
        <v>125</v>
      </c>
      <c r="E126" s="15">
        <v>3000</v>
      </c>
      <c r="F126" s="147">
        <f t="shared" si="51"/>
        <v>6000</v>
      </c>
      <c r="G126" s="147">
        <v>0</v>
      </c>
      <c r="H126" s="148">
        <f t="shared" si="52"/>
        <v>0</v>
      </c>
      <c r="I126" s="149">
        <f t="shared" si="53"/>
        <v>6000</v>
      </c>
      <c r="J126" s="82"/>
    </row>
    <row r="127" spans="1:10" ht="21" customHeight="1">
      <c r="A127" s="293"/>
      <c r="B127" s="56" t="s">
        <v>273</v>
      </c>
      <c r="C127" s="67"/>
      <c r="D127" s="7"/>
      <c r="E127" s="15"/>
      <c r="F127" s="15"/>
      <c r="G127" s="15"/>
      <c r="H127" s="15"/>
      <c r="I127" s="16"/>
      <c r="J127" s="82"/>
    </row>
    <row r="128" spans="1:10" ht="21" customHeight="1">
      <c r="A128" s="293"/>
      <c r="B128" s="14" t="s">
        <v>274</v>
      </c>
      <c r="C128" s="67">
        <v>90.3</v>
      </c>
      <c r="D128" s="7" t="s">
        <v>102</v>
      </c>
      <c r="E128" s="67">
        <v>28.51</v>
      </c>
      <c r="F128" s="147">
        <f t="shared" ref="F128:F130" si="54">C128*E128</f>
        <v>2574.453</v>
      </c>
      <c r="G128" s="147">
        <v>10</v>
      </c>
      <c r="H128" s="148">
        <f t="shared" ref="H128:H130" si="55">C128*G128</f>
        <v>903</v>
      </c>
      <c r="I128" s="149">
        <f t="shared" ref="I128:I130" si="56">F128+H128</f>
        <v>3477.453</v>
      </c>
      <c r="J128" s="82"/>
    </row>
    <row r="129" spans="1:10" ht="21" customHeight="1">
      <c r="A129" s="293"/>
      <c r="B129" s="14" t="s">
        <v>275</v>
      </c>
      <c r="C129" s="67">
        <v>27.5</v>
      </c>
      <c r="D129" s="7" t="s">
        <v>102</v>
      </c>
      <c r="E129" s="67">
        <v>23.87</v>
      </c>
      <c r="F129" s="147">
        <f t="shared" si="54"/>
        <v>656.42500000000007</v>
      </c>
      <c r="G129" s="147">
        <v>10</v>
      </c>
      <c r="H129" s="148">
        <f t="shared" si="55"/>
        <v>275</v>
      </c>
      <c r="I129" s="149">
        <f t="shared" si="56"/>
        <v>931.42500000000007</v>
      </c>
      <c r="J129" s="82"/>
    </row>
    <row r="130" spans="1:10" ht="21" customHeight="1">
      <c r="A130" s="293"/>
      <c r="B130" s="14" t="s">
        <v>276</v>
      </c>
      <c r="C130" s="67">
        <v>13.1</v>
      </c>
      <c r="D130" s="7" t="s">
        <v>90</v>
      </c>
      <c r="E130" s="15">
        <v>2278</v>
      </c>
      <c r="F130" s="147">
        <f t="shared" si="54"/>
        <v>29841.8</v>
      </c>
      <c r="G130" s="147">
        <v>683</v>
      </c>
      <c r="H130" s="148">
        <f t="shared" si="55"/>
        <v>8947.2999999999993</v>
      </c>
      <c r="I130" s="149">
        <f t="shared" si="56"/>
        <v>38789.1</v>
      </c>
      <c r="J130" s="82"/>
    </row>
    <row r="131" spans="1:10" ht="21" customHeight="1" thickBot="1">
      <c r="A131" s="291"/>
      <c r="B131" s="60" t="s">
        <v>277</v>
      </c>
      <c r="C131" s="67"/>
      <c r="D131" s="7"/>
      <c r="E131" s="6"/>
      <c r="F131" s="6"/>
      <c r="G131" s="6"/>
      <c r="H131" s="6"/>
      <c r="I131" s="63">
        <f>SUM(I124:I130)</f>
        <v>101085.978</v>
      </c>
      <c r="J131" s="8"/>
    </row>
    <row r="132" spans="1:10" ht="21" customHeight="1">
      <c r="A132" s="293"/>
      <c r="B132" s="338" t="s">
        <v>278</v>
      </c>
      <c r="C132" s="177"/>
      <c r="D132" s="75"/>
      <c r="E132" s="76"/>
      <c r="F132" s="76"/>
      <c r="G132" s="76"/>
      <c r="H132" s="76"/>
      <c r="I132" s="29"/>
      <c r="J132" s="82"/>
    </row>
    <row r="133" spans="1:10" ht="21" customHeight="1">
      <c r="A133" s="293"/>
      <c r="B133" s="14" t="s">
        <v>279</v>
      </c>
      <c r="C133" s="67">
        <v>5</v>
      </c>
      <c r="D133" s="23" t="s">
        <v>125</v>
      </c>
      <c r="E133" s="15">
        <v>5500</v>
      </c>
      <c r="F133" s="15">
        <f t="shared" ref="F133:F140" si="57">C133*E133</f>
        <v>27500</v>
      </c>
      <c r="G133" s="15">
        <v>0</v>
      </c>
      <c r="H133" s="15">
        <f t="shared" ref="H133:H140" si="58">C133*G133</f>
        <v>0</v>
      </c>
      <c r="I133" s="16">
        <f t="shared" ref="I133:I140" si="59">F133+H133</f>
        <v>27500</v>
      </c>
      <c r="J133" s="82"/>
    </row>
    <row r="134" spans="1:10" ht="21" customHeight="1">
      <c r="A134" s="291"/>
      <c r="B134" s="17" t="s">
        <v>280</v>
      </c>
      <c r="C134" s="516">
        <v>2</v>
      </c>
      <c r="D134" s="23" t="s">
        <v>125</v>
      </c>
      <c r="E134" s="288">
        <v>220</v>
      </c>
      <c r="F134" s="15">
        <f t="shared" si="57"/>
        <v>440</v>
      </c>
      <c r="G134" s="288">
        <v>0</v>
      </c>
      <c r="H134" s="15">
        <f t="shared" si="58"/>
        <v>0</v>
      </c>
      <c r="I134" s="16">
        <f t="shared" si="59"/>
        <v>440</v>
      </c>
      <c r="J134" s="8"/>
    </row>
    <row r="135" spans="1:10" ht="21" customHeight="1">
      <c r="A135" s="293"/>
      <c r="B135" s="165" t="s">
        <v>281</v>
      </c>
      <c r="C135" s="535">
        <v>2</v>
      </c>
      <c r="D135" s="75" t="s">
        <v>125</v>
      </c>
      <c r="E135" s="381">
        <v>220</v>
      </c>
      <c r="F135" s="76">
        <f t="shared" si="57"/>
        <v>440</v>
      </c>
      <c r="G135" s="381">
        <v>0</v>
      </c>
      <c r="H135" s="76">
        <f t="shared" si="58"/>
        <v>0</v>
      </c>
      <c r="I135" s="29">
        <f t="shared" si="59"/>
        <v>440</v>
      </c>
      <c r="J135" s="82"/>
    </row>
    <row r="136" spans="1:10" ht="21" customHeight="1">
      <c r="A136" s="293"/>
      <c r="B136" s="14" t="s">
        <v>282</v>
      </c>
      <c r="C136" s="67">
        <v>1</v>
      </c>
      <c r="D136" s="23" t="s">
        <v>125</v>
      </c>
      <c r="E136" s="15">
        <v>3500</v>
      </c>
      <c r="F136" s="15">
        <f t="shared" si="57"/>
        <v>3500</v>
      </c>
      <c r="G136" s="15">
        <v>0</v>
      </c>
      <c r="H136" s="15">
        <f t="shared" si="58"/>
        <v>0</v>
      </c>
      <c r="I136" s="16">
        <f t="shared" si="59"/>
        <v>3500</v>
      </c>
      <c r="J136" s="82"/>
    </row>
    <row r="137" spans="1:10" ht="21" customHeight="1">
      <c r="A137" s="291"/>
      <c r="B137" s="196" t="s">
        <v>283</v>
      </c>
      <c r="C137" s="67">
        <v>1</v>
      </c>
      <c r="D137" s="23" t="s">
        <v>125</v>
      </c>
      <c r="E137" s="15">
        <v>6500</v>
      </c>
      <c r="F137" s="270">
        <f t="shared" si="57"/>
        <v>6500</v>
      </c>
      <c r="G137" s="270">
        <v>0</v>
      </c>
      <c r="H137" s="141">
        <f t="shared" si="58"/>
        <v>0</v>
      </c>
      <c r="I137" s="271">
        <f t="shared" si="59"/>
        <v>6500</v>
      </c>
      <c r="J137" s="8"/>
    </row>
    <row r="138" spans="1:10" ht="21" customHeight="1">
      <c r="A138" s="8"/>
      <c r="B138" s="14" t="s">
        <v>284</v>
      </c>
      <c r="C138" s="67">
        <v>13</v>
      </c>
      <c r="D138" s="23" t="s">
        <v>285</v>
      </c>
      <c r="E138" s="270">
        <v>300</v>
      </c>
      <c r="F138" s="270">
        <f t="shared" si="57"/>
        <v>3900</v>
      </c>
      <c r="G138" s="270">
        <v>0</v>
      </c>
      <c r="H138" s="141">
        <f t="shared" si="58"/>
        <v>0</v>
      </c>
      <c r="I138" s="271">
        <f t="shared" si="59"/>
        <v>3900</v>
      </c>
      <c r="J138" s="8"/>
    </row>
    <row r="139" spans="1:10" ht="21" customHeight="1">
      <c r="A139" s="293"/>
      <c r="B139" s="14" t="s">
        <v>286</v>
      </c>
      <c r="C139" s="67">
        <v>18</v>
      </c>
      <c r="D139" s="23" t="s">
        <v>285</v>
      </c>
      <c r="E139" s="270">
        <v>130</v>
      </c>
      <c r="F139" s="270">
        <f t="shared" si="57"/>
        <v>2340</v>
      </c>
      <c r="G139" s="270">
        <v>0</v>
      </c>
      <c r="H139" s="141">
        <f t="shared" si="58"/>
        <v>0</v>
      </c>
      <c r="I139" s="271">
        <f t="shared" si="59"/>
        <v>2340</v>
      </c>
      <c r="J139" s="82"/>
    </row>
    <row r="140" spans="1:10" ht="21" customHeight="1">
      <c r="A140" s="291"/>
      <c r="B140" s="17" t="s">
        <v>287</v>
      </c>
      <c r="C140" s="67">
        <v>1</v>
      </c>
      <c r="D140" s="23" t="s">
        <v>125</v>
      </c>
      <c r="E140" s="15">
        <v>4000</v>
      </c>
      <c r="F140" s="270">
        <f t="shared" si="57"/>
        <v>4000</v>
      </c>
      <c r="G140" s="270">
        <v>0</v>
      </c>
      <c r="H140" s="141">
        <f t="shared" si="58"/>
        <v>0</v>
      </c>
      <c r="I140" s="271">
        <f t="shared" si="59"/>
        <v>4000</v>
      </c>
      <c r="J140" s="8"/>
    </row>
    <row r="141" spans="1:10" ht="21" customHeight="1" thickBot="1">
      <c r="A141" s="293"/>
      <c r="B141" s="255" t="s">
        <v>278</v>
      </c>
      <c r="C141" s="177"/>
      <c r="D141" s="75"/>
      <c r="E141" s="76"/>
      <c r="F141" s="76"/>
      <c r="G141" s="76"/>
      <c r="H141" s="76"/>
      <c r="I141" s="328">
        <f>SUM(I133:I140)</f>
        <v>48620</v>
      </c>
      <c r="J141" s="82"/>
    </row>
    <row r="142" spans="1:10" ht="21" customHeight="1">
      <c r="A142" s="293"/>
      <c r="B142" s="338" t="s">
        <v>288</v>
      </c>
      <c r="C142" s="177"/>
      <c r="D142" s="75"/>
      <c r="E142" s="76"/>
      <c r="F142" s="76"/>
      <c r="G142" s="76"/>
      <c r="H142" s="76"/>
      <c r="I142" s="29"/>
      <c r="J142" s="82"/>
    </row>
    <row r="143" spans="1:10" ht="21" customHeight="1">
      <c r="A143" s="291"/>
      <c r="B143" s="17" t="s">
        <v>289</v>
      </c>
      <c r="C143" s="516">
        <v>7.38</v>
      </c>
      <c r="D143" s="23" t="s">
        <v>90</v>
      </c>
      <c r="E143" s="288">
        <v>8500</v>
      </c>
      <c r="F143" s="15">
        <f t="shared" ref="F143:F147" si="60">C143*E143</f>
        <v>62730</v>
      </c>
      <c r="G143" s="288">
        <v>0</v>
      </c>
      <c r="H143" s="15">
        <f t="shared" ref="H143:H147" si="61">C143*G143</f>
        <v>0</v>
      </c>
      <c r="I143" s="16">
        <f t="shared" ref="I143:I147" si="62">F143+H143</f>
        <v>62730</v>
      </c>
      <c r="J143" s="8"/>
    </row>
    <row r="144" spans="1:10" ht="21" customHeight="1">
      <c r="A144" s="291"/>
      <c r="B144" s="17" t="s">
        <v>290</v>
      </c>
      <c r="C144" s="516">
        <v>1.62</v>
      </c>
      <c r="D144" s="23" t="s">
        <v>90</v>
      </c>
      <c r="E144" s="288">
        <v>3500</v>
      </c>
      <c r="F144" s="15">
        <f t="shared" si="60"/>
        <v>5670</v>
      </c>
      <c r="G144" s="288">
        <v>0</v>
      </c>
      <c r="H144" s="15">
        <f t="shared" si="61"/>
        <v>0</v>
      </c>
      <c r="I144" s="16">
        <f t="shared" si="62"/>
        <v>5670</v>
      </c>
      <c r="J144" s="8"/>
    </row>
    <row r="145" spans="1:10" ht="21" customHeight="1">
      <c r="A145" s="293"/>
      <c r="B145" s="216" t="s">
        <v>291</v>
      </c>
      <c r="C145" s="177">
        <v>2</v>
      </c>
      <c r="D145" s="75" t="s">
        <v>125</v>
      </c>
      <c r="E145" s="76">
        <v>28500</v>
      </c>
      <c r="F145" s="76">
        <f t="shared" si="60"/>
        <v>57000</v>
      </c>
      <c r="G145" s="76">
        <v>1000</v>
      </c>
      <c r="H145" s="76">
        <f t="shared" si="61"/>
        <v>2000</v>
      </c>
      <c r="I145" s="29">
        <f t="shared" si="62"/>
        <v>59000</v>
      </c>
      <c r="J145" s="82"/>
    </row>
    <row r="146" spans="1:10" ht="21" customHeight="1">
      <c r="A146" s="291"/>
      <c r="B146" s="196" t="s">
        <v>292</v>
      </c>
      <c r="C146" s="67">
        <v>2</v>
      </c>
      <c r="D146" s="23" t="s">
        <v>125</v>
      </c>
      <c r="E146" s="288">
        <v>39700</v>
      </c>
      <c r="F146" s="15">
        <f t="shared" si="60"/>
        <v>79400</v>
      </c>
      <c r="G146" s="288">
        <v>1000</v>
      </c>
      <c r="H146" s="15">
        <f t="shared" si="61"/>
        <v>2000</v>
      </c>
      <c r="I146" s="16">
        <f t="shared" si="62"/>
        <v>81400</v>
      </c>
      <c r="J146" s="8"/>
    </row>
    <row r="147" spans="1:10" ht="21" customHeight="1">
      <c r="A147" s="293"/>
      <c r="B147" s="216" t="s">
        <v>293</v>
      </c>
      <c r="C147" s="177">
        <v>25</v>
      </c>
      <c r="D147" s="75" t="s">
        <v>90</v>
      </c>
      <c r="E147" s="76">
        <v>350</v>
      </c>
      <c r="F147" s="76">
        <f t="shared" si="60"/>
        <v>8750</v>
      </c>
      <c r="G147" s="76">
        <v>50</v>
      </c>
      <c r="H147" s="76">
        <f t="shared" si="61"/>
        <v>1250</v>
      </c>
      <c r="I147" s="29">
        <f t="shared" si="62"/>
        <v>10000</v>
      </c>
      <c r="J147" s="82"/>
    </row>
    <row r="148" spans="1:10" ht="21" customHeight="1" thickBot="1">
      <c r="A148" s="293"/>
      <c r="B148" s="255" t="s">
        <v>288</v>
      </c>
      <c r="C148" s="177"/>
      <c r="D148" s="75"/>
      <c r="E148" s="76"/>
      <c r="F148" s="76"/>
      <c r="G148" s="76"/>
      <c r="H148" s="76"/>
      <c r="I148" s="328">
        <f>SUM(I143:I147)</f>
        <v>218800</v>
      </c>
      <c r="J148" s="82"/>
    </row>
    <row r="149" spans="1:10" ht="21" customHeight="1">
      <c r="A149" s="82"/>
      <c r="B149" s="338" t="s">
        <v>294</v>
      </c>
      <c r="C149" s="177"/>
      <c r="D149" s="75"/>
      <c r="E149" s="76"/>
      <c r="F149" s="76"/>
      <c r="G149" s="76"/>
      <c r="H149" s="76"/>
      <c r="I149" s="29"/>
      <c r="J149" s="82"/>
    </row>
    <row r="150" spans="1:10" ht="21" customHeight="1">
      <c r="A150" s="82"/>
      <c r="B150" s="17" t="s">
        <v>295</v>
      </c>
      <c r="C150" s="516">
        <v>1</v>
      </c>
      <c r="D150" s="23" t="s">
        <v>125</v>
      </c>
      <c r="E150" s="288">
        <v>1000</v>
      </c>
      <c r="F150" s="15">
        <f t="shared" ref="F150:F157" si="63">C150*E150</f>
        <v>1000</v>
      </c>
      <c r="G150" s="288">
        <v>0</v>
      </c>
      <c r="H150" s="15">
        <f t="shared" ref="H150:H157" si="64">C150*G150</f>
        <v>0</v>
      </c>
      <c r="I150" s="16">
        <f t="shared" ref="I150:I157" si="65">F150+H150</f>
        <v>1000</v>
      </c>
      <c r="J150" s="82"/>
    </row>
    <row r="151" spans="1:10" ht="21" customHeight="1">
      <c r="A151" s="8"/>
      <c r="B151" s="17" t="s">
        <v>296</v>
      </c>
      <c r="C151" s="516">
        <v>1</v>
      </c>
      <c r="D151" s="23" t="s">
        <v>125</v>
      </c>
      <c r="E151" s="288">
        <v>200</v>
      </c>
      <c r="F151" s="15">
        <f t="shared" si="63"/>
        <v>200</v>
      </c>
      <c r="G151" s="288">
        <v>0</v>
      </c>
      <c r="H151" s="15">
        <f t="shared" si="64"/>
        <v>0</v>
      </c>
      <c r="I151" s="16">
        <f t="shared" si="65"/>
        <v>200</v>
      </c>
      <c r="J151" s="8"/>
    </row>
    <row r="152" spans="1:10" ht="21" customHeight="1">
      <c r="A152" s="8"/>
      <c r="B152" s="17" t="s">
        <v>297</v>
      </c>
      <c r="C152" s="67">
        <v>1</v>
      </c>
      <c r="D152" s="23" t="s">
        <v>125</v>
      </c>
      <c r="E152" s="15">
        <v>1500</v>
      </c>
      <c r="F152" s="15">
        <f t="shared" si="63"/>
        <v>1500</v>
      </c>
      <c r="G152" s="15">
        <v>0</v>
      </c>
      <c r="H152" s="15">
        <f t="shared" si="64"/>
        <v>0</v>
      </c>
      <c r="I152" s="16">
        <f t="shared" si="65"/>
        <v>1500</v>
      </c>
      <c r="J152" s="8"/>
    </row>
    <row r="153" spans="1:10" ht="21" customHeight="1">
      <c r="A153" s="82"/>
      <c r="B153" s="165" t="s">
        <v>298</v>
      </c>
      <c r="C153" s="177">
        <v>1</v>
      </c>
      <c r="D153" s="75" t="s">
        <v>125</v>
      </c>
      <c r="E153" s="381">
        <v>1500</v>
      </c>
      <c r="F153" s="76">
        <f t="shared" si="63"/>
        <v>1500</v>
      </c>
      <c r="G153" s="381">
        <v>0</v>
      </c>
      <c r="H153" s="76">
        <f t="shared" si="64"/>
        <v>0</v>
      </c>
      <c r="I153" s="29">
        <f t="shared" si="65"/>
        <v>1500</v>
      </c>
      <c r="J153" s="82"/>
    </row>
    <row r="154" spans="1:10" ht="21" customHeight="1">
      <c r="A154" s="82"/>
      <c r="B154" s="17" t="s">
        <v>299</v>
      </c>
      <c r="C154" s="516">
        <v>1</v>
      </c>
      <c r="D154" s="23" t="s">
        <v>125</v>
      </c>
      <c r="E154" s="288">
        <v>2000</v>
      </c>
      <c r="F154" s="15">
        <f t="shared" si="63"/>
        <v>2000</v>
      </c>
      <c r="G154" s="288">
        <v>0</v>
      </c>
      <c r="H154" s="15">
        <f t="shared" si="64"/>
        <v>0</v>
      </c>
      <c r="I154" s="16">
        <f t="shared" si="65"/>
        <v>2000</v>
      </c>
      <c r="J154" s="82"/>
    </row>
    <row r="155" spans="1:10" ht="21" customHeight="1">
      <c r="A155" s="8"/>
      <c r="B155" s="60" t="s">
        <v>294</v>
      </c>
      <c r="C155" s="67"/>
      <c r="D155" s="23"/>
      <c r="E155" s="15"/>
      <c r="F155" s="15">
        <f t="shared" si="63"/>
        <v>0</v>
      </c>
      <c r="G155" s="15"/>
      <c r="H155" s="15">
        <f t="shared" si="64"/>
        <v>0</v>
      </c>
      <c r="I155" s="16">
        <f>SUM(I150:I154)</f>
        <v>6200</v>
      </c>
      <c r="J155" s="8"/>
    </row>
    <row r="156" spans="1:10" ht="21" customHeight="1">
      <c r="A156" s="8"/>
      <c r="B156" s="59" t="s">
        <v>300</v>
      </c>
      <c r="C156" s="67"/>
      <c r="D156" s="23"/>
      <c r="E156" s="15"/>
      <c r="F156" s="15">
        <f t="shared" si="63"/>
        <v>0</v>
      </c>
      <c r="G156" s="15"/>
      <c r="H156" s="15">
        <f t="shared" si="64"/>
        <v>0</v>
      </c>
      <c r="I156" s="16">
        <f t="shared" si="65"/>
        <v>0</v>
      </c>
      <c r="J156" s="8"/>
    </row>
    <row r="157" spans="1:10" ht="21" customHeight="1">
      <c r="A157" s="8"/>
      <c r="B157" s="196" t="s">
        <v>301</v>
      </c>
      <c r="C157" s="67">
        <v>2</v>
      </c>
      <c r="D157" s="23" t="s">
        <v>125</v>
      </c>
      <c r="E157" s="15">
        <v>2000</v>
      </c>
      <c r="F157" s="15">
        <f t="shared" si="63"/>
        <v>4000</v>
      </c>
      <c r="G157" s="15">
        <v>50</v>
      </c>
      <c r="H157" s="15">
        <f t="shared" si="64"/>
        <v>100</v>
      </c>
      <c r="I157" s="16">
        <f t="shared" si="65"/>
        <v>4100</v>
      </c>
      <c r="J157" s="8"/>
    </row>
    <row r="158" spans="1:10" ht="21" customHeight="1" thickBot="1">
      <c r="A158" s="8"/>
      <c r="B158" s="60"/>
      <c r="C158" s="67"/>
      <c r="D158" s="23"/>
      <c r="E158" s="15"/>
      <c r="F158" s="15"/>
      <c r="G158" s="15"/>
      <c r="H158" s="15"/>
      <c r="I158" s="328"/>
      <c r="J158" s="8"/>
    </row>
    <row r="159" spans="1:10" ht="21" customHeight="1" thickBot="1">
      <c r="A159" s="291"/>
      <c r="B159" s="60" t="s">
        <v>302</v>
      </c>
      <c r="C159" s="536"/>
      <c r="D159" s="112"/>
      <c r="E159" s="107"/>
      <c r="F159" s="107"/>
      <c r="G159" s="107"/>
      <c r="H159" s="107"/>
      <c r="I159" s="329">
        <f>I122+I141+I148+I155+I131+I157</f>
        <v>578071.10800000001</v>
      </c>
      <c r="J159" s="8"/>
    </row>
    <row r="160" spans="1:10" ht="21" customHeight="1">
      <c r="A160" s="291"/>
      <c r="B160" s="60"/>
      <c r="C160" s="536"/>
      <c r="D160" s="112"/>
      <c r="E160" s="107"/>
      <c r="F160" s="107"/>
      <c r="G160" s="107"/>
      <c r="H160" s="107"/>
      <c r="I160" s="524"/>
      <c r="J160" s="8"/>
    </row>
    <row r="161" spans="1:10" ht="21" customHeight="1">
      <c r="A161" s="291"/>
      <c r="B161" s="60"/>
      <c r="C161" s="536"/>
      <c r="D161" s="112"/>
      <c r="E161" s="107"/>
      <c r="F161" s="107"/>
      <c r="G161" s="107"/>
      <c r="H161" s="107"/>
      <c r="I161" s="434"/>
      <c r="J161" s="8"/>
    </row>
    <row r="162" spans="1:10" ht="21" customHeight="1">
      <c r="A162" s="291"/>
      <c r="B162" s="60"/>
      <c r="C162" s="536"/>
      <c r="D162" s="112"/>
      <c r="E162" s="107"/>
      <c r="F162" s="107"/>
      <c r="G162" s="107"/>
      <c r="H162" s="107"/>
      <c r="I162" s="434"/>
      <c r="J162" s="8"/>
    </row>
    <row r="163" spans="1:10" ht="21" customHeight="1">
      <c r="A163" s="291"/>
      <c r="B163" s="60"/>
      <c r="C163" s="536"/>
      <c r="D163" s="112"/>
      <c r="E163" s="107"/>
      <c r="F163" s="107"/>
      <c r="G163" s="107"/>
      <c r="H163" s="107"/>
      <c r="I163" s="434"/>
      <c r="J163" s="8"/>
    </row>
    <row r="164" spans="1:10" ht="21" customHeight="1">
      <c r="A164" s="291"/>
      <c r="B164" s="60"/>
      <c r="C164" s="536"/>
      <c r="D164" s="112"/>
      <c r="E164" s="107"/>
      <c r="F164" s="107"/>
      <c r="G164" s="107"/>
      <c r="H164" s="107"/>
      <c r="I164" s="434"/>
      <c r="J164" s="8"/>
    </row>
    <row r="165" spans="1:10" ht="21" customHeight="1">
      <c r="A165" s="291"/>
      <c r="B165" s="60"/>
      <c r="C165" s="536"/>
      <c r="D165" s="112"/>
      <c r="E165" s="107"/>
      <c r="F165" s="107"/>
      <c r="G165" s="107"/>
      <c r="H165" s="107"/>
      <c r="I165" s="434"/>
      <c r="J165" s="8"/>
    </row>
    <row r="166" spans="1:10" ht="21" customHeight="1">
      <c r="A166" s="291"/>
      <c r="B166" s="60"/>
      <c r="C166" s="536"/>
      <c r="D166" s="112"/>
      <c r="E166" s="107"/>
      <c r="F166" s="107"/>
      <c r="G166" s="107"/>
      <c r="H166" s="107"/>
      <c r="I166" s="434"/>
      <c r="J166" s="8"/>
    </row>
    <row r="167" spans="1:10" ht="21" customHeight="1">
      <c r="A167" s="291"/>
      <c r="B167" s="60"/>
      <c r="C167" s="536"/>
      <c r="D167" s="112"/>
      <c r="E167" s="107"/>
      <c r="F167" s="107"/>
      <c r="G167" s="107"/>
      <c r="H167" s="525"/>
      <c r="I167" s="526"/>
      <c r="J167" s="225"/>
    </row>
    <row r="168" spans="1:10" ht="21" customHeight="1" thickBot="1">
      <c r="A168" s="487"/>
      <c r="B168" s="488" t="s">
        <v>303</v>
      </c>
      <c r="C168" s="537"/>
      <c r="D168" s="485"/>
      <c r="E168" s="484"/>
      <c r="F168" s="484"/>
      <c r="G168" s="484"/>
      <c r="H168" s="484"/>
      <c r="I168" s="490">
        <f>I21+I31+I53+I66+I92+I104+I110+I159</f>
        <v>1623797.1</v>
      </c>
      <c r="J168" s="486"/>
    </row>
  </sheetData>
  <mergeCells count="10">
    <mergeCell ref="A1:J1"/>
    <mergeCell ref="G7:J7"/>
    <mergeCell ref="A8:A9"/>
    <mergeCell ref="B8:B9"/>
    <mergeCell ref="C8:C9"/>
    <mergeCell ref="D8:D9"/>
    <mergeCell ref="E8:F8"/>
    <mergeCell ref="G8:H8"/>
    <mergeCell ref="J8:J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5" firstPageNumber="7" orientation="landscape" useFirstPageNumber="1" r:id="rId1"/>
  <headerFooter alignWithMargins="0">
    <oddHeader xml:space="preserve">&amp;R&amp;"TH SarabunPSK,ธรรมดา"&amp;12แบบ ปร.4 แผ่นที่ &amp;P/48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J32"/>
  <sheetViews>
    <sheetView view="pageBreakPreview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187" customWidth="1"/>
    <col min="2" max="2" width="56.7109375" style="151" customWidth="1"/>
    <col min="3" max="3" width="9.7109375" style="111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151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s="184" customFormat="1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s="184" customFormat="1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s="184" customFormat="1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s="184" customFormat="1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s="184" customFormat="1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s="184" customFormat="1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316">
        <v>3</v>
      </c>
      <c r="B10" s="198" t="s">
        <v>304</v>
      </c>
      <c r="C10" s="3"/>
      <c r="D10" s="3"/>
      <c r="E10" s="3"/>
      <c r="F10" s="3"/>
      <c r="G10" s="3"/>
      <c r="H10" s="3"/>
      <c r="I10" s="3"/>
      <c r="J10" s="3"/>
    </row>
    <row r="11" spans="1:10" ht="21" customHeight="1">
      <c r="A11" s="295">
        <v>3.1</v>
      </c>
      <c r="B11" s="203" t="s">
        <v>305</v>
      </c>
      <c r="C11" s="15"/>
      <c r="D11" s="23"/>
      <c r="E11" s="15"/>
      <c r="F11" s="15"/>
      <c r="G11" s="15"/>
      <c r="H11" s="15"/>
      <c r="I11" s="16"/>
      <c r="J11" s="8"/>
    </row>
    <row r="12" spans="1:10" ht="21" customHeight="1">
      <c r="A12" s="294"/>
      <c r="B12" s="69" t="s">
        <v>306</v>
      </c>
      <c r="C12" s="15"/>
      <c r="D12" s="23"/>
      <c r="E12" s="15"/>
      <c r="F12" s="15"/>
      <c r="G12" s="15"/>
      <c r="H12" s="15"/>
      <c r="I12" s="16"/>
      <c r="J12" s="57"/>
    </row>
    <row r="13" spans="1:10" ht="21" customHeight="1">
      <c r="A13" s="294"/>
      <c r="B13" s="69" t="s">
        <v>307</v>
      </c>
      <c r="C13" s="15">
        <v>0</v>
      </c>
      <c r="D13" s="23" t="s">
        <v>157</v>
      </c>
      <c r="E13" s="15">
        <v>12.38</v>
      </c>
      <c r="F13" s="15">
        <f>C13*E13</f>
        <v>0</v>
      </c>
      <c r="G13" s="15">
        <v>30</v>
      </c>
      <c r="H13" s="15">
        <f>C13*G13</f>
        <v>0</v>
      </c>
      <c r="I13" s="16">
        <f>F13+H13</f>
        <v>0</v>
      </c>
      <c r="J13" s="8"/>
    </row>
    <row r="14" spans="1:10" ht="21" customHeight="1">
      <c r="A14" s="294"/>
      <c r="B14" s="69" t="s">
        <v>308</v>
      </c>
      <c r="C14" s="15">
        <v>0</v>
      </c>
      <c r="D14" s="23" t="s">
        <v>157</v>
      </c>
      <c r="E14" s="15">
        <v>23.6</v>
      </c>
      <c r="F14" s="15">
        <f t="shared" ref="F14" si="0">C14*E14</f>
        <v>0</v>
      </c>
      <c r="G14" s="15">
        <v>30</v>
      </c>
      <c r="H14" s="15">
        <f t="shared" ref="H14" si="1">C14*G14</f>
        <v>0</v>
      </c>
      <c r="I14" s="16">
        <f t="shared" ref="I14" si="2">F14+H14</f>
        <v>0</v>
      </c>
      <c r="J14" s="8"/>
    </row>
    <row r="15" spans="1:10" ht="21" customHeight="1">
      <c r="A15" s="294"/>
      <c r="B15" s="196" t="s">
        <v>309</v>
      </c>
      <c r="C15" s="15">
        <v>0</v>
      </c>
      <c r="D15" s="23" t="s">
        <v>50</v>
      </c>
      <c r="E15" s="15">
        <f>(F13+F14)*50%</f>
        <v>0</v>
      </c>
      <c r="F15" s="15">
        <f t="shared" ref="F15:F17" si="3">C15*E15</f>
        <v>0</v>
      </c>
      <c r="G15" s="15">
        <f>F15*30/100</f>
        <v>0</v>
      </c>
      <c r="H15" s="15">
        <f t="shared" ref="H15:H17" si="4">C15*G15</f>
        <v>0</v>
      </c>
      <c r="I15" s="16">
        <f>F15+H15</f>
        <v>0</v>
      </c>
      <c r="J15" s="8"/>
    </row>
    <row r="16" spans="1:10" ht="21" customHeight="1">
      <c r="A16" s="294"/>
      <c r="B16" s="196" t="s">
        <v>310</v>
      </c>
      <c r="C16" s="15">
        <v>0</v>
      </c>
      <c r="D16" s="23" t="s">
        <v>50</v>
      </c>
      <c r="E16" s="15">
        <f>(F13+F14)*30%</f>
        <v>0</v>
      </c>
      <c r="F16" s="15">
        <f t="shared" si="3"/>
        <v>0</v>
      </c>
      <c r="G16" s="15">
        <f>F16*30/100</f>
        <v>0</v>
      </c>
      <c r="H16" s="15">
        <f t="shared" si="4"/>
        <v>0</v>
      </c>
      <c r="I16" s="16">
        <f>F16+H16</f>
        <v>0</v>
      </c>
      <c r="J16" s="8"/>
    </row>
    <row r="17" spans="1:10" ht="21" customHeight="1">
      <c r="A17" s="294"/>
      <c r="B17" s="196" t="s">
        <v>311</v>
      </c>
      <c r="C17" s="15">
        <v>1</v>
      </c>
      <c r="D17" s="23" t="s">
        <v>50</v>
      </c>
      <c r="E17" s="15">
        <f>(F13+F14)*10%</f>
        <v>0</v>
      </c>
      <c r="F17" s="15">
        <f t="shared" si="3"/>
        <v>0</v>
      </c>
      <c r="G17" s="15">
        <f>F17*30/100</f>
        <v>0</v>
      </c>
      <c r="H17" s="15">
        <f t="shared" si="4"/>
        <v>0</v>
      </c>
      <c r="I17" s="16">
        <f>F17+H17</f>
        <v>0</v>
      </c>
      <c r="J17" s="8"/>
    </row>
    <row r="18" spans="1:10" ht="21" customHeight="1" thickBot="1">
      <c r="A18" s="317"/>
      <c r="B18" s="192" t="s">
        <v>312</v>
      </c>
      <c r="C18" s="15"/>
      <c r="D18" s="23"/>
      <c r="E18" s="15"/>
      <c r="F18" s="15"/>
      <c r="G18" s="15"/>
      <c r="H18" s="15"/>
      <c r="I18" s="61">
        <f>SUM(I13:I17)</f>
        <v>0</v>
      </c>
      <c r="J18" s="8"/>
    </row>
    <row r="19" spans="1:10" ht="21" customHeight="1">
      <c r="A19" s="320">
        <v>3.2</v>
      </c>
      <c r="B19" s="197" t="s">
        <v>313</v>
      </c>
      <c r="C19" s="76"/>
      <c r="D19" s="75"/>
      <c r="E19" s="76"/>
      <c r="F19" s="76"/>
      <c r="G19" s="76"/>
      <c r="H19" s="76"/>
      <c r="I19" s="29"/>
      <c r="J19" s="82"/>
    </row>
    <row r="20" spans="1:10" ht="21" customHeight="1">
      <c r="A20" s="317"/>
      <c r="B20" s="69" t="s">
        <v>314</v>
      </c>
      <c r="C20" s="15"/>
      <c r="D20" s="23"/>
      <c r="E20" s="15"/>
      <c r="F20" s="15"/>
      <c r="G20" s="15"/>
      <c r="H20" s="15"/>
      <c r="I20" s="16"/>
      <c r="J20" s="8"/>
    </row>
    <row r="21" spans="1:10" ht="21" customHeight="1">
      <c r="A21" s="317"/>
      <c r="B21" s="69" t="s">
        <v>315</v>
      </c>
      <c r="C21" s="15">
        <v>0</v>
      </c>
      <c r="D21" s="23" t="s">
        <v>157</v>
      </c>
      <c r="E21" s="15">
        <v>179.44</v>
      </c>
      <c r="F21" s="15">
        <f t="shared" ref="F21:F30" si="5">C21*E21</f>
        <v>0</v>
      </c>
      <c r="G21" s="15">
        <v>100</v>
      </c>
      <c r="H21" s="15">
        <f>C21*G21</f>
        <v>0</v>
      </c>
      <c r="I21" s="16">
        <f>F21+H21</f>
        <v>0</v>
      </c>
      <c r="J21" s="8"/>
    </row>
    <row r="22" spans="1:10" ht="21" customHeight="1">
      <c r="A22" s="317"/>
      <c r="B22" s="69" t="s">
        <v>316</v>
      </c>
      <c r="C22" s="15">
        <v>0</v>
      </c>
      <c r="D22" s="23" t="s">
        <v>157</v>
      </c>
      <c r="E22" s="15">
        <v>110.74</v>
      </c>
      <c r="F22" s="15">
        <f t="shared" si="5"/>
        <v>0</v>
      </c>
      <c r="G22" s="15">
        <v>75</v>
      </c>
      <c r="H22" s="15">
        <f t="shared" ref="H22:H30" si="6">C22*G22</f>
        <v>0</v>
      </c>
      <c r="I22" s="16">
        <f t="shared" ref="I22:I27" si="7">F22+H22</f>
        <v>0</v>
      </c>
      <c r="J22" s="8"/>
    </row>
    <row r="23" spans="1:10" ht="21" customHeight="1">
      <c r="A23" s="317"/>
      <c r="B23" s="69" t="s">
        <v>317</v>
      </c>
      <c r="C23" s="67">
        <v>8</v>
      </c>
      <c r="D23" s="23" t="s">
        <v>157</v>
      </c>
      <c r="E23" s="15">
        <v>50.46</v>
      </c>
      <c r="F23" s="15">
        <f t="shared" si="5"/>
        <v>403.68</v>
      </c>
      <c r="G23" s="15">
        <v>40</v>
      </c>
      <c r="H23" s="15">
        <f t="shared" si="6"/>
        <v>320</v>
      </c>
      <c r="I23" s="16">
        <f t="shared" si="7"/>
        <v>723.68000000000006</v>
      </c>
      <c r="J23" s="8"/>
    </row>
    <row r="24" spans="1:10" ht="21" customHeight="1">
      <c r="A24" s="317"/>
      <c r="B24" s="69" t="s">
        <v>318</v>
      </c>
      <c r="C24" s="67">
        <v>8</v>
      </c>
      <c r="D24" s="23" t="s">
        <v>157</v>
      </c>
      <c r="E24" s="15">
        <v>19.62</v>
      </c>
      <c r="F24" s="15">
        <f t="shared" si="5"/>
        <v>156.96</v>
      </c>
      <c r="G24" s="15">
        <v>30</v>
      </c>
      <c r="H24" s="15">
        <f t="shared" si="6"/>
        <v>240</v>
      </c>
      <c r="I24" s="16">
        <f t="shared" si="7"/>
        <v>396.96000000000004</v>
      </c>
      <c r="J24" s="8"/>
    </row>
    <row r="25" spans="1:10" ht="21" customHeight="1">
      <c r="A25" s="317"/>
      <c r="B25" s="69" t="s">
        <v>319</v>
      </c>
      <c r="C25" s="15">
        <v>0</v>
      </c>
      <c r="D25" s="23" t="s">
        <v>125</v>
      </c>
      <c r="E25" s="15">
        <v>590</v>
      </c>
      <c r="F25" s="15">
        <f t="shared" si="5"/>
        <v>0</v>
      </c>
      <c r="G25" s="15">
        <v>200</v>
      </c>
      <c r="H25" s="15">
        <f t="shared" si="6"/>
        <v>0</v>
      </c>
      <c r="I25" s="16">
        <f t="shared" si="7"/>
        <v>0</v>
      </c>
      <c r="J25" s="8"/>
    </row>
    <row r="26" spans="1:10" ht="21" customHeight="1">
      <c r="A26" s="317"/>
      <c r="B26" s="69" t="s">
        <v>320</v>
      </c>
      <c r="C26" s="15">
        <v>1</v>
      </c>
      <c r="D26" s="23" t="s">
        <v>125</v>
      </c>
      <c r="E26" s="15">
        <v>1000</v>
      </c>
      <c r="F26" s="15">
        <f t="shared" si="5"/>
        <v>1000</v>
      </c>
      <c r="G26" s="15">
        <v>400</v>
      </c>
      <c r="H26" s="15">
        <f t="shared" si="6"/>
        <v>400</v>
      </c>
      <c r="I26" s="16">
        <f t="shared" si="7"/>
        <v>1400</v>
      </c>
      <c r="J26" s="8"/>
    </row>
    <row r="27" spans="1:10" ht="21" customHeight="1">
      <c r="A27" s="317"/>
      <c r="B27" s="69" t="s">
        <v>321</v>
      </c>
      <c r="C27" s="15">
        <v>1</v>
      </c>
      <c r="D27" s="23" t="s">
        <v>125</v>
      </c>
      <c r="E27" s="15">
        <v>950</v>
      </c>
      <c r="F27" s="15">
        <f t="shared" si="5"/>
        <v>950</v>
      </c>
      <c r="G27" s="15">
        <v>300</v>
      </c>
      <c r="H27" s="15">
        <f t="shared" si="6"/>
        <v>300</v>
      </c>
      <c r="I27" s="16">
        <f t="shared" si="7"/>
        <v>1250</v>
      </c>
      <c r="J27" s="8"/>
    </row>
    <row r="28" spans="1:10" ht="21" customHeight="1">
      <c r="A28" s="317"/>
      <c r="B28" s="196" t="s">
        <v>309</v>
      </c>
      <c r="C28" s="15">
        <v>1</v>
      </c>
      <c r="D28" s="23" t="s">
        <v>50</v>
      </c>
      <c r="E28" s="15">
        <f>(F21+F22+F23+F24)*40%</f>
        <v>224.256</v>
      </c>
      <c r="F28" s="15">
        <f t="shared" si="5"/>
        <v>224.256</v>
      </c>
      <c r="G28" s="15">
        <f>F28*30/100</f>
        <v>67.276800000000009</v>
      </c>
      <c r="H28" s="15">
        <f t="shared" si="6"/>
        <v>67.276800000000009</v>
      </c>
      <c r="I28" s="16">
        <f>F28+H28</f>
        <v>291.53280000000001</v>
      </c>
      <c r="J28" s="8"/>
    </row>
    <row r="29" spans="1:10" ht="21" customHeight="1">
      <c r="A29" s="317"/>
      <c r="B29" s="196" t="s">
        <v>310</v>
      </c>
      <c r="C29" s="15">
        <v>1</v>
      </c>
      <c r="D29" s="23" t="s">
        <v>50</v>
      </c>
      <c r="E29" s="15">
        <f>(F21+F22+F23+F24)*30%</f>
        <v>168.19199999999998</v>
      </c>
      <c r="F29" s="15">
        <f t="shared" si="5"/>
        <v>168.19199999999998</v>
      </c>
      <c r="G29" s="15">
        <f>F29*30/100</f>
        <v>50.457599999999992</v>
      </c>
      <c r="H29" s="15">
        <f t="shared" si="6"/>
        <v>50.457599999999992</v>
      </c>
      <c r="I29" s="16">
        <f>F29+H29</f>
        <v>218.64959999999996</v>
      </c>
      <c r="J29" s="8"/>
    </row>
    <row r="30" spans="1:10" ht="21" customHeight="1">
      <c r="A30" s="317"/>
      <c r="B30" s="196" t="s">
        <v>311</v>
      </c>
      <c r="C30" s="15">
        <v>1</v>
      </c>
      <c r="D30" s="23" t="s">
        <v>50</v>
      </c>
      <c r="E30" s="15">
        <f>(F21+F22+F23+F24)*10%</f>
        <v>56.064</v>
      </c>
      <c r="F30" s="15">
        <f t="shared" si="5"/>
        <v>56.064</v>
      </c>
      <c r="G30" s="15">
        <f>F30*30/100</f>
        <v>16.819200000000002</v>
      </c>
      <c r="H30" s="15">
        <f t="shared" si="6"/>
        <v>16.819200000000002</v>
      </c>
      <c r="I30" s="16">
        <f>F30+H30</f>
        <v>72.883200000000002</v>
      </c>
      <c r="J30" s="8"/>
    </row>
    <row r="31" spans="1:10" ht="21" customHeight="1" thickBot="1">
      <c r="A31" s="69"/>
      <c r="B31" s="192" t="s">
        <v>322</v>
      </c>
      <c r="C31" s="15"/>
      <c r="D31" s="23"/>
      <c r="E31" s="15"/>
      <c r="F31" s="15"/>
      <c r="G31" s="15"/>
      <c r="H31" s="15"/>
      <c r="I31" s="61">
        <f>SUM(I21:I30)</f>
        <v>4353.7056000000002</v>
      </c>
      <c r="J31" s="8"/>
    </row>
    <row r="32" spans="1:10" ht="19.5" thickBot="1">
      <c r="A32" s="491"/>
      <c r="B32" s="492" t="s">
        <v>323</v>
      </c>
      <c r="C32" s="484"/>
      <c r="D32" s="485"/>
      <c r="E32" s="484"/>
      <c r="F32" s="484"/>
      <c r="G32" s="484"/>
      <c r="H32" s="484"/>
      <c r="I32" s="429">
        <f>I18+I31</f>
        <v>4353.7056000000002</v>
      </c>
      <c r="J32" s="486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19685039370078741" bottom="0.11811023622047245" header="0.15748031496062992" footer="0.19685039370078741"/>
  <pageSetup paperSize="9" scale="89" firstPageNumber="14" orientation="landscape" useFirstPageNumber="1" r:id="rId1"/>
  <headerFooter alignWithMargins="0">
    <oddHeader xml:space="preserve">&amp;R&amp;"TH SarabunPSK,ธรรมดา"&amp;12แบบ ปร.4 แผ่นที่ &amp;P/48 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J207"/>
  <sheetViews>
    <sheetView tabSelected="1" view="pageBreakPreview" topLeftCell="A127" zoomScaleNormal="75" zoomScaleSheetLayoutView="100" workbookViewId="0">
      <selection activeCell="E137" sqref="E137"/>
    </sheetView>
  </sheetViews>
  <sheetFormatPr defaultColWidth="9.140625" defaultRowHeight="20.100000000000001" customHeight="1"/>
  <cols>
    <col min="1" max="1" width="6.7109375" style="187" customWidth="1"/>
    <col min="2" max="2" width="56.7109375" style="151" customWidth="1"/>
    <col min="3" max="3" width="9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151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s="184" customFormat="1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s="47" customFormat="1" ht="21" customHeight="1">
      <c r="A10" s="342">
        <v>4</v>
      </c>
      <c r="B10" s="9" t="s">
        <v>59</v>
      </c>
      <c r="C10" s="386"/>
      <c r="D10" s="343"/>
      <c r="E10" s="344"/>
      <c r="F10" s="343"/>
      <c r="G10" s="343"/>
      <c r="H10" s="343"/>
      <c r="I10" s="345"/>
      <c r="J10" s="343"/>
    </row>
    <row r="11" spans="1:10" s="47" customFormat="1" ht="21" customHeight="1">
      <c r="A11" s="302">
        <v>4.0999999999999996</v>
      </c>
      <c r="B11" s="9" t="s">
        <v>324</v>
      </c>
      <c r="C11" s="15"/>
      <c r="D11" s="23"/>
      <c r="E11" s="15"/>
      <c r="F11" s="15"/>
      <c r="G11" s="15"/>
      <c r="H11" s="15"/>
      <c r="I11" s="16"/>
      <c r="J11" s="8"/>
    </row>
    <row r="12" spans="1:10" s="47" customFormat="1" ht="21" customHeight="1">
      <c r="A12" s="330"/>
      <c r="B12" s="56" t="s">
        <v>325</v>
      </c>
      <c r="C12" s="15"/>
      <c r="D12" s="23"/>
      <c r="E12" s="15"/>
      <c r="F12" s="15"/>
      <c r="G12" s="15"/>
      <c r="H12" s="15"/>
      <c r="I12" s="16"/>
      <c r="J12" s="57"/>
    </row>
    <row r="13" spans="1:10" s="47" customFormat="1" ht="21" customHeight="1">
      <c r="A13" s="330"/>
      <c r="B13" s="8" t="s">
        <v>326</v>
      </c>
      <c r="C13" s="15">
        <v>1</v>
      </c>
      <c r="D13" s="23" t="s">
        <v>125</v>
      </c>
      <c r="E13" s="15">
        <v>38500</v>
      </c>
      <c r="F13" s="15">
        <f>C13*E13</f>
        <v>38500</v>
      </c>
      <c r="G13" s="15">
        <v>3000</v>
      </c>
      <c r="H13" s="15">
        <f t="shared" ref="H13:H21" si="0">C13*G13</f>
        <v>3000</v>
      </c>
      <c r="I13" s="16">
        <f t="shared" ref="I13:I22" si="1">F13+H13</f>
        <v>41500</v>
      </c>
      <c r="J13" s="8"/>
    </row>
    <row r="14" spans="1:10" s="47" customFormat="1" ht="21" customHeight="1">
      <c r="A14" s="330"/>
      <c r="B14" s="8" t="s">
        <v>327</v>
      </c>
      <c r="C14" s="15">
        <v>1</v>
      </c>
      <c r="D14" s="23" t="s">
        <v>125</v>
      </c>
      <c r="E14" s="15">
        <v>6672</v>
      </c>
      <c r="F14" s="15">
        <f t="shared" ref="F14:F22" si="2">C14*E14</f>
        <v>6672</v>
      </c>
      <c r="G14" s="15">
        <v>110</v>
      </c>
      <c r="H14" s="15">
        <f t="shared" si="0"/>
        <v>110</v>
      </c>
      <c r="I14" s="16">
        <f t="shared" si="1"/>
        <v>6782</v>
      </c>
      <c r="J14" s="8"/>
    </row>
    <row r="15" spans="1:10" s="47" customFormat="1" ht="21" customHeight="1">
      <c r="A15" s="330"/>
      <c r="B15" s="8" t="s">
        <v>328</v>
      </c>
      <c r="C15" s="15">
        <v>1</v>
      </c>
      <c r="D15" s="23" t="s">
        <v>125</v>
      </c>
      <c r="E15" s="15">
        <v>9900</v>
      </c>
      <c r="F15" s="15">
        <f t="shared" si="2"/>
        <v>9900</v>
      </c>
      <c r="G15" s="15">
        <v>500</v>
      </c>
      <c r="H15" s="15">
        <f t="shared" si="0"/>
        <v>500</v>
      </c>
      <c r="I15" s="16">
        <f t="shared" si="1"/>
        <v>10400</v>
      </c>
      <c r="J15" s="8"/>
    </row>
    <row r="16" spans="1:10" s="47" customFormat="1" ht="21" customHeight="1">
      <c r="A16" s="330"/>
      <c r="B16" s="34" t="s">
        <v>329</v>
      </c>
      <c r="C16" s="15">
        <v>1</v>
      </c>
      <c r="D16" s="23" t="s">
        <v>125</v>
      </c>
      <c r="E16" s="15">
        <v>6690</v>
      </c>
      <c r="F16" s="15">
        <f t="shared" si="2"/>
        <v>6690</v>
      </c>
      <c r="G16" s="15">
        <v>1000</v>
      </c>
      <c r="H16" s="15">
        <f t="shared" si="0"/>
        <v>1000</v>
      </c>
      <c r="I16" s="16">
        <f t="shared" si="1"/>
        <v>7690</v>
      </c>
      <c r="J16" s="8"/>
    </row>
    <row r="17" spans="1:10" s="47" customFormat="1" ht="21" customHeight="1">
      <c r="A17" s="330"/>
      <c r="B17" s="8" t="s">
        <v>330</v>
      </c>
      <c r="C17" s="15">
        <v>13</v>
      </c>
      <c r="D17" s="23" t="s">
        <v>125</v>
      </c>
      <c r="E17" s="15">
        <v>330</v>
      </c>
      <c r="F17" s="15">
        <f t="shared" si="2"/>
        <v>4290</v>
      </c>
      <c r="G17" s="15">
        <v>36</v>
      </c>
      <c r="H17" s="15">
        <f t="shared" si="0"/>
        <v>468</v>
      </c>
      <c r="I17" s="16">
        <f t="shared" si="1"/>
        <v>4758</v>
      </c>
      <c r="J17" s="8"/>
    </row>
    <row r="18" spans="1:10" s="47" customFormat="1" ht="21" customHeight="1">
      <c r="A18" s="330"/>
      <c r="B18" s="34" t="s">
        <v>331</v>
      </c>
      <c r="C18" s="15">
        <v>2</v>
      </c>
      <c r="D18" s="23" t="s">
        <v>125</v>
      </c>
      <c r="E18" s="15">
        <v>330</v>
      </c>
      <c r="F18" s="15">
        <f t="shared" si="2"/>
        <v>660</v>
      </c>
      <c r="G18" s="15">
        <v>36</v>
      </c>
      <c r="H18" s="15">
        <f t="shared" si="0"/>
        <v>72</v>
      </c>
      <c r="I18" s="16">
        <f t="shared" si="1"/>
        <v>732</v>
      </c>
      <c r="J18" s="8"/>
    </row>
    <row r="19" spans="1:10" s="47" customFormat="1" ht="21" customHeight="1">
      <c r="A19" s="330"/>
      <c r="B19" s="8" t="s">
        <v>332</v>
      </c>
      <c r="C19" s="15">
        <v>6</v>
      </c>
      <c r="D19" s="23" t="s">
        <v>125</v>
      </c>
      <c r="E19" s="15">
        <v>330</v>
      </c>
      <c r="F19" s="15">
        <f t="shared" si="2"/>
        <v>1980</v>
      </c>
      <c r="G19" s="15">
        <v>36</v>
      </c>
      <c r="H19" s="15">
        <f t="shared" si="0"/>
        <v>216</v>
      </c>
      <c r="I19" s="16">
        <f t="shared" si="1"/>
        <v>2196</v>
      </c>
      <c r="J19" s="8"/>
    </row>
    <row r="20" spans="1:10" s="47" customFormat="1" ht="21" customHeight="1">
      <c r="A20" s="330"/>
      <c r="B20" s="8" t="s">
        <v>333</v>
      </c>
      <c r="C20" s="15">
        <v>1</v>
      </c>
      <c r="D20" s="23" t="s">
        <v>125</v>
      </c>
      <c r="E20" s="15">
        <v>1530</v>
      </c>
      <c r="F20" s="15">
        <f t="shared" si="2"/>
        <v>1530</v>
      </c>
      <c r="G20" s="15">
        <v>110</v>
      </c>
      <c r="H20" s="15">
        <f t="shared" si="0"/>
        <v>110</v>
      </c>
      <c r="I20" s="16">
        <f t="shared" si="1"/>
        <v>1640</v>
      </c>
      <c r="J20" s="8"/>
    </row>
    <row r="21" spans="1:10" s="47" customFormat="1" ht="21" customHeight="1">
      <c r="A21" s="330"/>
      <c r="B21" s="8" t="s">
        <v>334</v>
      </c>
      <c r="C21" s="15">
        <v>3</v>
      </c>
      <c r="D21" s="23" t="s">
        <v>125</v>
      </c>
      <c r="E21" s="15">
        <v>1530</v>
      </c>
      <c r="F21" s="15">
        <f t="shared" si="2"/>
        <v>4590</v>
      </c>
      <c r="G21" s="15">
        <v>110</v>
      </c>
      <c r="H21" s="15">
        <f t="shared" si="0"/>
        <v>330</v>
      </c>
      <c r="I21" s="16">
        <f t="shared" si="1"/>
        <v>4920</v>
      </c>
      <c r="J21" s="8"/>
    </row>
    <row r="22" spans="1:10" s="47" customFormat="1" ht="21" customHeight="1">
      <c r="A22" s="330"/>
      <c r="B22" s="8" t="s">
        <v>335</v>
      </c>
      <c r="C22" s="15">
        <v>1</v>
      </c>
      <c r="D22" s="23" t="s">
        <v>125</v>
      </c>
      <c r="E22" s="15">
        <v>1890</v>
      </c>
      <c r="F22" s="15">
        <f t="shared" si="2"/>
        <v>1890</v>
      </c>
      <c r="G22" s="15">
        <v>110</v>
      </c>
      <c r="H22" s="15">
        <f t="shared" ref="H22" si="3">C22*G22</f>
        <v>110</v>
      </c>
      <c r="I22" s="16">
        <f t="shared" si="1"/>
        <v>2000</v>
      </c>
      <c r="J22" s="8"/>
    </row>
    <row r="23" spans="1:10" s="47" customFormat="1" ht="21" customHeight="1">
      <c r="A23" s="330"/>
      <c r="B23" s="34" t="s">
        <v>336</v>
      </c>
      <c r="C23" s="15"/>
      <c r="D23" s="23"/>
      <c r="E23" s="15"/>
      <c r="F23" s="15"/>
      <c r="G23" s="15"/>
      <c r="H23" s="15"/>
      <c r="I23" s="16"/>
      <c r="J23" s="8"/>
    </row>
    <row r="24" spans="1:10" s="47" customFormat="1" ht="21" customHeight="1">
      <c r="A24" s="330"/>
      <c r="B24" s="8" t="s">
        <v>337</v>
      </c>
      <c r="C24" s="15">
        <v>1</v>
      </c>
      <c r="D24" s="23" t="s">
        <v>125</v>
      </c>
      <c r="E24" s="15">
        <v>4380</v>
      </c>
      <c r="F24" s="15">
        <f>C24*E24</f>
        <v>4380</v>
      </c>
      <c r="G24" s="15">
        <v>1000</v>
      </c>
      <c r="H24" s="15">
        <f>C24*G24</f>
        <v>1000</v>
      </c>
      <c r="I24" s="16">
        <f>F24+H24</f>
        <v>5380</v>
      </c>
      <c r="J24" s="8"/>
    </row>
    <row r="25" spans="1:10" s="47" customFormat="1" ht="21" customHeight="1">
      <c r="A25" s="330"/>
      <c r="B25" s="8" t="s">
        <v>338</v>
      </c>
      <c r="C25" s="15">
        <v>18</v>
      </c>
      <c r="D25" s="23" t="s">
        <v>125</v>
      </c>
      <c r="E25" s="15">
        <v>135</v>
      </c>
      <c r="F25" s="15">
        <f t="shared" ref="F25:F26" si="4">C25*E25</f>
        <v>2430</v>
      </c>
      <c r="G25" s="15">
        <v>36</v>
      </c>
      <c r="H25" s="15">
        <f t="shared" ref="H25:H26" si="5">C25*G25</f>
        <v>648</v>
      </c>
      <c r="I25" s="16">
        <f t="shared" ref="I25:I26" si="6">F25+H25</f>
        <v>3078</v>
      </c>
      <c r="J25" s="8"/>
    </row>
    <row r="26" spans="1:10" s="47" customFormat="1" ht="21" customHeight="1">
      <c r="A26" s="330"/>
      <c r="B26" s="34" t="s">
        <v>339</v>
      </c>
      <c r="C26" s="15">
        <v>3</v>
      </c>
      <c r="D26" s="23" t="s">
        <v>125</v>
      </c>
      <c r="E26" s="15">
        <v>135</v>
      </c>
      <c r="F26" s="15">
        <f t="shared" si="4"/>
        <v>405</v>
      </c>
      <c r="G26" s="15">
        <v>36</v>
      </c>
      <c r="H26" s="15">
        <f t="shared" si="5"/>
        <v>108</v>
      </c>
      <c r="I26" s="16">
        <f t="shared" si="6"/>
        <v>513</v>
      </c>
      <c r="J26" s="8"/>
    </row>
    <row r="27" spans="1:10" s="47" customFormat="1" ht="21" customHeight="1">
      <c r="A27" s="330"/>
      <c r="B27" s="34" t="s">
        <v>340</v>
      </c>
      <c r="C27" s="15"/>
      <c r="D27" s="23"/>
      <c r="E27" s="15"/>
      <c r="F27" s="15"/>
      <c r="G27" s="15"/>
      <c r="H27" s="15"/>
      <c r="I27" s="16"/>
      <c r="J27" s="8"/>
    </row>
    <row r="28" spans="1:10" s="47" customFormat="1" ht="21" customHeight="1">
      <c r="A28" s="330"/>
      <c r="B28" s="34" t="s">
        <v>341</v>
      </c>
      <c r="C28" s="15">
        <v>1</v>
      </c>
      <c r="D28" s="23" t="s">
        <v>125</v>
      </c>
      <c r="E28" s="15">
        <v>1398</v>
      </c>
      <c r="F28" s="15">
        <f>C28*E28</f>
        <v>1398</v>
      </c>
      <c r="G28" s="15">
        <v>500</v>
      </c>
      <c r="H28" s="15">
        <f>C28*G28</f>
        <v>500</v>
      </c>
      <c r="I28" s="16">
        <f t="shared" ref="I28:I55" si="7">F28+H28</f>
        <v>1898</v>
      </c>
      <c r="J28" s="8"/>
    </row>
    <row r="29" spans="1:10" s="47" customFormat="1" ht="21" customHeight="1">
      <c r="A29" s="330"/>
      <c r="B29" s="346" t="s">
        <v>342</v>
      </c>
      <c r="C29" s="15">
        <v>1</v>
      </c>
      <c r="D29" s="23" t="s">
        <v>125</v>
      </c>
      <c r="E29" s="15">
        <v>660</v>
      </c>
      <c r="F29" s="15">
        <f>C29*E29</f>
        <v>660</v>
      </c>
      <c r="G29" s="15">
        <v>110</v>
      </c>
      <c r="H29" s="15">
        <f>C29*G29</f>
        <v>110</v>
      </c>
      <c r="I29" s="16">
        <f t="shared" si="7"/>
        <v>770</v>
      </c>
      <c r="J29" s="8"/>
    </row>
    <row r="30" spans="1:10" s="47" customFormat="1" ht="21" customHeight="1">
      <c r="A30" s="330"/>
      <c r="B30" s="34" t="s">
        <v>338</v>
      </c>
      <c r="C30" s="15">
        <v>4</v>
      </c>
      <c r="D30" s="23" t="s">
        <v>125</v>
      </c>
      <c r="E30" s="15">
        <v>135</v>
      </c>
      <c r="F30" s="15">
        <f>C30*E30</f>
        <v>540</v>
      </c>
      <c r="G30" s="15">
        <v>36</v>
      </c>
      <c r="H30" s="15">
        <f>C30*G30</f>
        <v>144</v>
      </c>
      <c r="I30" s="16">
        <f t="shared" si="7"/>
        <v>684</v>
      </c>
      <c r="J30" s="8"/>
    </row>
    <row r="31" spans="1:10" s="47" customFormat="1" ht="21" customHeight="1">
      <c r="A31" s="382"/>
      <c r="B31" s="383" t="s">
        <v>343</v>
      </c>
      <c r="C31" s="267"/>
      <c r="D31" s="266"/>
      <c r="E31" s="267"/>
      <c r="F31" s="267"/>
      <c r="G31" s="267"/>
      <c r="H31" s="267"/>
      <c r="I31" s="229"/>
      <c r="J31" s="225"/>
    </row>
    <row r="32" spans="1:10" s="47" customFormat="1" ht="21" customHeight="1">
      <c r="A32" s="347"/>
      <c r="B32" s="139" t="s">
        <v>344</v>
      </c>
      <c r="C32" s="76">
        <v>1</v>
      </c>
      <c r="D32" s="75" t="s">
        <v>125</v>
      </c>
      <c r="E32" s="76">
        <v>1578</v>
      </c>
      <c r="F32" s="76">
        <f t="shared" ref="F32:F37" si="8">C32*E32</f>
        <v>1578</v>
      </c>
      <c r="G32" s="76">
        <v>500</v>
      </c>
      <c r="H32" s="76">
        <f>C32*G32</f>
        <v>500</v>
      </c>
      <c r="I32" s="29">
        <f t="shared" si="7"/>
        <v>2078</v>
      </c>
      <c r="J32" s="82"/>
    </row>
    <row r="33" spans="1:10" s="47" customFormat="1" ht="21" customHeight="1">
      <c r="A33" s="330"/>
      <c r="B33" s="346" t="s">
        <v>342</v>
      </c>
      <c r="C33" s="15">
        <v>1</v>
      </c>
      <c r="D33" s="23" t="s">
        <v>125</v>
      </c>
      <c r="E33" s="15">
        <v>660</v>
      </c>
      <c r="F33" s="15">
        <f t="shared" si="8"/>
        <v>660</v>
      </c>
      <c r="G33" s="15">
        <v>110</v>
      </c>
      <c r="H33" s="15">
        <f>C33*G33</f>
        <v>110</v>
      </c>
      <c r="I33" s="16">
        <f t="shared" si="7"/>
        <v>770</v>
      </c>
      <c r="J33" s="8"/>
    </row>
    <row r="34" spans="1:10" s="47" customFormat="1" ht="21" customHeight="1">
      <c r="A34" s="330"/>
      <c r="B34" s="34" t="s">
        <v>338</v>
      </c>
      <c r="C34" s="15">
        <v>10</v>
      </c>
      <c r="D34" s="23" t="s">
        <v>125</v>
      </c>
      <c r="E34" s="15">
        <v>135</v>
      </c>
      <c r="F34" s="15">
        <f t="shared" si="8"/>
        <v>1350</v>
      </c>
      <c r="G34" s="15">
        <v>36</v>
      </c>
      <c r="H34" s="15">
        <f>C34*G34</f>
        <v>360</v>
      </c>
      <c r="I34" s="16">
        <f t="shared" si="7"/>
        <v>1710</v>
      </c>
      <c r="J34" s="8"/>
    </row>
    <row r="35" spans="1:10" s="47" customFormat="1" ht="21" customHeight="1">
      <c r="A35" s="347"/>
      <c r="B35" s="34" t="s">
        <v>345</v>
      </c>
      <c r="C35" s="15">
        <v>1</v>
      </c>
      <c r="D35" s="23" t="s">
        <v>125</v>
      </c>
      <c r="E35" s="15">
        <v>4095</v>
      </c>
      <c r="F35" s="15">
        <f t="shared" si="8"/>
        <v>4095</v>
      </c>
      <c r="G35" s="15">
        <v>500</v>
      </c>
      <c r="H35" s="15">
        <f>C35*G35</f>
        <v>500</v>
      </c>
      <c r="I35" s="16">
        <f t="shared" si="7"/>
        <v>4595</v>
      </c>
      <c r="J35" s="82"/>
    </row>
    <row r="36" spans="1:10" s="47" customFormat="1" ht="21" customHeight="1">
      <c r="A36" s="347"/>
      <c r="B36" s="34" t="s">
        <v>346</v>
      </c>
      <c r="C36" s="15">
        <v>1</v>
      </c>
      <c r="D36" s="23" t="s">
        <v>125</v>
      </c>
      <c r="E36" s="15">
        <v>1410</v>
      </c>
      <c r="F36" s="15">
        <f t="shared" si="8"/>
        <v>1410</v>
      </c>
      <c r="G36" s="15">
        <v>300</v>
      </c>
      <c r="H36" s="15">
        <f>C36*G36</f>
        <v>300</v>
      </c>
      <c r="I36" s="16">
        <f t="shared" si="7"/>
        <v>1710</v>
      </c>
      <c r="J36" s="82"/>
    </row>
    <row r="37" spans="1:10" s="47" customFormat="1" ht="21" customHeight="1">
      <c r="A37" s="347"/>
      <c r="B37" s="139" t="s">
        <v>347</v>
      </c>
      <c r="C37" s="76">
        <v>2</v>
      </c>
      <c r="D37" s="75" t="s">
        <v>125</v>
      </c>
      <c r="E37" s="15">
        <v>694</v>
      </c>
      <c r="F37" s="15">
        <f t="shared" si="8"/>
        <v>1388</v>
      </c>
      <c r="G37" s="76">
        <v>300</v>
      </c>
      <c r="H37" s="76">
        <f t="shared" ref="H37:H43" si="9">C37*G37</f>
        <v>600</v>
      </c>
      <c r="I37" s="16">
        <f t="shared" si="7"/>
        <v>1988</v>
      </c>
      <c r="J37" s="82"/>
    </row>
    <row r="38" spans="1:10" s="47" customFormat="1" ht="21" customHeight="1">
      <c r="A38" s="330"/>
      <c r="B38" s="8" t="s">
        <v>348</v>
      </c>
      <c r="C38" s="15">
        <v>1</v>
      </c>
      <c r="D38" s="23" t="s">
        <v>125</v>
      </c>
      <c r="E38" s="591" t="s">
        <v>349</v>
      </c>
      <c r="F38" s="592"/>
      <c r="G38" s="15">
        <v>300</v>
      </c>
      <c r="H38" s="15">
        <f>C38*G38</f>
        <v>300</v>
      </c>
      <c r="I38" s="16">
        <f t="shared" si="7"/>
        <v>300</v>
      </c>
      <c r="J38" s="8"/>
    </row>
    <row r="39" spans="1:10" s="47" customFormat="1" ht="21" customHeight="1">
      <c r="A39" s="330"/>
      <c r="B39" s="8" t="s">
        <v>350</v>
      </c>
      <c r="C39" s="15">
        <v>1</v>
      </c>
      <c r="D39" s="23" t="s">
        <v>125</v>
      </c>
      <c r="E39" s="591" t="s">
        <v>349</v>
      </c>
      <c r="F39" s="592"/>
      <c r="G39" s="15">
        <v>300</v>
      </c>
      <c r="H39" s="15">
        <f>C39*G39</f>
        <v>300</v>
      </c>
      <c r="I39" s="16">
        <f t="shared" si="7"/>
        <v>300</v>
      </c>
      <c r="J39" s="8"/>
    </row>
    <row r="40" spans="1:10" s="47" customFormat="1" ht="21" customHeight="1">
      <c r="A40" s="330"/>
      <c r="B40" s="8" t="s">
        <v>351</v>
      </c>
      <c r="C40" s="15">
        <v>1</v>
      </c>
      <c r="D40" s="23" t="s">
        <v>125</v>
      </c>
      <c r="E40" s="15">
        <v>16200</v>
      </c>
      <c r="F40" s="15">
        <f t="shared" ref="F40:F43" si="10">C40*E40</f>
        <v>16200</v>
      </c>
      <c r="G40" s="15">
        <v>300</v>
      </c>
      <c r="H40" s="15">
        <f t="shared" si="9"/>
        <v>300</v>
      </c>
      <c r="I40" s="16">
        <f t="shared" si="7"/>
        <v>16500</v>
      </c>
      <c r="J40" s="8"/>
    </row>
    <row r="41" spans="1:10" s="47" customFormat="1" ht="21" customHeight="1">
      <c r="A41" s="330"/>
      <c r="B41" s="8" t="s">
        <v>352</v>
      </c>
      <c r="C41" s="15">
        <v>1</v>
      </c>
      <c r="D41" s="23" t="s">
        <v>125</v>
      </c>
      <c r="E41" s="15">
        <v>16160</v>
      </c>
      <c r="F41" s="15">
        <f t="shared" si="10"/>
        <v>16160</v>
      </c>
      <c r="G41" s="15">
        <v>300</v>
      </c>
      <c r="H41" s="15">
        <f t="shared" si="9"/>
        <v>300</v>
      </c>
      <c r="I41" s="16">
        <f t="shared" si="7"/>
        <v>16460</v>
      </c>
      <c r="J41" s="8"/>
    </row>
    <row r="42" spans="1:10" s="47" customFormat="1" ht="21" customHeight="1">
      <c r="A42" s="321"/>
      <c r="B42" s="8" t="s">
        <v>353</v>
      </c>
      <c r="C42" s="15">
        <v>1</v>
      </c>
      <c r="D42" s="23" t="s">
        <v>125</v>
      </c>
      <c r="E42" s="15">
        <v>11220</v>
      </c>
      <c r="F42" s="15">
        <f t="shared" si="10"/>
        <v>11220</v>
      </c>
      <c r="G42" s="15">
        <v>300</v>
      </c>
      <c r="H42" s="15">
        <f t="shared" si="9"/>
        <v>300</v>
      </c>
      <c r="I42" s="16">
        <f t="shared" si="7"/>
        <v>11520</v>
      </c>
      <c r="J42" s="8"/>
    </row>
    <row r="43" spans="1:10" s="47" customFormat="1" ht="21" customHeight="1">
      <c r="A43" s="330"/>
      <c r="B43" s="8" t="s">
        <v>354</v>
      </c>
      <c r="C43" s="15">
        <v>1</v>
      </c>
      <c r="D43" s="23" t="s">
        <v>125</v>
      </c>
      <c r="E43" s="15">
        <v>35060</v>
      </c>
      <c r="F43" s="15">
        <f t="shared" si="10"/>
        <v>35060</v>
      </c>
      <c r="G43" s="15">
        <v>300</v>
      </c>
      <c r="H43" s="15">
        <f t="shared" si="9"/>
        <v>300</v>
      </c>
      <c r="I43" s="16">
        <f t="shared" si="7"/>
        <v>35360</v>
      </c>
      <c r="J43" s="8"/>
    </row>
    <row r="44" spans="1:10" s="47" customFormat="1" ht="21" customHeight="1">
      <c r="A44" s="330"/>
      <c r="B44" s="9" t="s">
        <v>355</v>
      </c>
      <c r="C44" s="15"/>
      <c r="D44" s="23"/>
      <c r="E44" s="15"/>
      <c r="F44" s="15"/>
      <c r="G44" s="15"/>
      <c r="H44" s="15"/>
      <c r="I44" s="16"/>
      <c r="J44" s="8"/>
    </row>
    <row r="45" spans="1:10" s="47" customFormat="1" ht="21" customHeight="1">
      <c r="A45" s="330"/>
      <c r="B45" s="8" t="s">
        <v>356</v>
      </c>
      <c r="C45" s="15">
        <v>1</v>
      </c>
      <c r="D45" s="23" t="s">
        <v>125</v>
      </c>
      <c r="E45" s="15">
        <v>25800</v>
      </c>
      <c r="F45" s="15">
        <f>C45*E45</f>
        <v>25800</v>
      </c>
      <c r="G45" s="15">
        <v>2000</v>
      </c>
      <c r="H45" s="15">
        <f>C45*G45</f>
        <v>2000</v>
      </c>
      <c r="I45" s="16">
        <f t="shared" si="7"/>
        <v>27800</v>
      </c>
      <c r="J45" s="8"/>
    </row>
    <row r="46" spans="1:10" s="47" customFormat="1" ht="21" customHeight="1">
      <c r="A46" s="330"/>
      <c r="B46" s="34" t="s">
        <v>357</v>
      </c>
      <c r="C46" s="15">
        <v>1</v>
      </c>
      <c r="D46" s="23" t="s">
        <v>125</v>
      </c>
      <c r="E46" s="15">
        <v>2400</v>
      </c>
      <c r="F46" s="15">
        <f>C46*E46</f>
        <v>2400</v>
      </c>
      <c r="G46" s="15">
        <v>300</v>
      </c>
      <c r="H46" s="15">
        <f>C46*G46</f>
        <v>300</v>
      </c>
      <c r="I46" s="16">
        <f t="shared" si="7"/>
        <v>2700</v>
      </c>
      <c r="J46" s="8"/>
    </row>
    <row r="47" spans="1:10" s="47" customFormat="1" ht="21" customHeight="1">
      <c r="A47" s="330"/>
      <c r="B47" s="34" t="s">
        <v>358</v>
      </c>
      <c r="C47" s="15">
        <v>3</v>
      </c>
      <c r="D47" s="23" t="s">
        <v>125</v>
      </c>
      <c r="E47" s="15">
        <v>360</v>
      </c>
      <c r="F47" s="15">
        <f>C47*E47</f>
        <v>1080</v>
      </c>
      <c r="G47" s="15">
        <v>100</v>
      </c>
      <c r="H47" s="15">
        <f>C47*G47</f>
        <v>300</v>
      </c>
      <c r="I47" s="16">
        <f t="shared" si="7"/>
        <v>1380</v>
      </c>
      <c r="J47" s="8"/>
    </row>
    <row r="48" spans="1:10" s="47" customFormat="1" ht="21" customHeight="1">
      <c r="A48" s="330"/>
      <c r="B48" s="14" t="s">
        <v>359</v>
      </c>
      <c r="C48" s="15">
        <v>3</v>
      </c>
      <c r="D48" s="23" t="s">
        <v>125</v>
      </c>
      <c r="E48" s="15">
        <v>310</v>
      </c>
      <c r="F48" s="15">
        <f>C48*E48</f>
        <v>930</v>
      </c>
      <c r="G48" s="15">
        <v>50</v>
      </c>
      <c r="H48" s="15">
        <f>C48*G48</f>
        <v>150</v>
      </c>
      <c r="I48" s="16">
        <f t="shared" si="7"/>
        <v>1080</v>
      </c>
      <c r="J48" s="8"/>
    </row>
    <row r="49" spans="1:10" s="47" customFormat="1" ht="21" customHeight="1">
      <c r="A49" s="330"/>
      <c r="B49" s="34" t="s">
        <v>360</v>
      </c>
      <c r="C49" s="15">
        <v>3</v>
      </c>
      <c r="D49" s="23" t="s">
        <v>125</v>
      </c>
      <c r="E49" s="15">
        <v>1300</v>
      </c>
      <c r="F49" s="15">
        <f>C49*E49</f>
        <v>3900</v>
      </c>
      <c r="G49" s="15">
        <v>300</v>
      </c>
      <c r="H49" s="15">
        <f>C49*G49</f>
        <v>900</v>
      </c>
      <c r="I49" s="16">
        <f t="shared" si="7"/>
        <v>4800</v>
      </c>
      <c r="J49" s="8"/>
    </row>
    <row r="50" spans="1:10" s="47" customFormat="1" ht="21" customHeight="1">
      <c r="A50" s="321"/>
      <c r="B50" s="8" t="s">
        <v>361</v>
      </c>
      <c r="C50" s="15">
        <v>10</v>
      </c>
      <c r="D50" s="23" t="s">
        <v>157</v>
      </c>
      <c r="E50" s="15">
        <v>122.66</v>
      </c>
      <c r="F50" s="15">
        <f t="shared" ref="F50:F55" si="11">C50*E50</f>
        <v>1226.5999999999999</v>
      </c>
      <c r="G50" s="15">
        <v>30</v>
      </c>
      <c r="H50" s="15">
        <f t="shared" ref="H50:H55" si="12">C50*G50</f>
        <v>300</v>
      </c>
      <c r="I50" s="16">
        <f t="shared" si="7"/>
        <v>1526.6</v>
      </c>
      <c r="J50" s="8"/>
    </row>
    <row r="51" spans="1:10" s="47" customFormat="1" ht="21" customHeight="1">
      <c r="A51" s="321"/>
      <c r="B51" s="8" t="s">
        <v>362</v>
      </c>
      <c r="C51" s="15">
        <v>1</v>
      </c>
      <c r="D51" s="23" t="s">
        <v>50</v>
      </c>
      <c r="E51" s="15">
        <f>(F50)*5%</f>
        <v>61.33</v>
      </c>
      <c r="F51" s="15">
        <f t="shared" ref="F51:F52" si="13">C51*E51</f>
        <v>61.33</v>
      </c>
      <c r="G51" s="15">
        <v>0</v>
      </c>
      <c r="H51" s="15">
        <f t="shared" ref="H51:H52" si="14">C51*G51</f>
        <v>0</v>
      </c>
      <c r="I51" s="16">
        <f t="shared" si="7"/>
        <v>61.33</v>
      </c>
      <c r="J51" s="8"/>
    </row>
    <row r="52" spans="1:10" s="47" customFormat="1" ht="21" customHeight="1">
      <c r="A52" s="384"/>
      <c r="B52" s="244" t="s">
        <v>363</v>
      </c>
      <c r="C52" s="337">
        <v>1</v>
      </c>
      <c r="D52" s="380" t="s">
        <v>157</v>
      </c>
      <c r="E52" s="337">
        <v>19.18</v>
      </c>
      <c r="F52" s="337">
        <f t="shared" si="13"/>
        <v>19.18</v>
      </c>
      <c r="G52" s="337">
        <v>23</v>
      </c>
      <c r="H52" s="337">
        <f t="shared" si="14"/>
        <v>23</v>
      </c>
      <c r="I52" s="29">
        <f t="shared" si="7"/>
        <v>42.18</v>
      </c>
      <c r="J52" s="244"/>
    </row>
    <row r="53" spans="1:10" s="47" customFormat="1" ht="21" customHeight="1">
      <c r="A53" s="349"/>
      <c r="B53" s="225" t="s">
        <v>364</v>
      </c>
      <c r="C53" s="267">
        <v>3</v>
      </c>
      <c r="D53" s="266" t="s">
        <v>157</v>
      </c>
      <c r="E53" s="267">
        <v>29.79</v>
      </c>
      <c r="F53" s="267">
        <f t="shared" si="11"/>
        <v>89.37</v>
      </c>
      <c r="G53" s="267">
        <v>25</v>
      </c>
      <c r="H53" s="267">
        <f t="shared" si="12"/>
        <v>75</v>
      </c>
      <c r="I53" s="229">
        <f t="shared" si="7"/>
        <v>164.37</v>
      </c>
      <c r="J53" s="225"/>
    </row>
    <row r="54" spans="1:10" s="47" customFormat="1" ht="21" customHeight="1">
      <c r="A54" s="298"/>
      <c r="B54" s="82" t="s">
        <v>365</v>
      </c>
      <c r="C54" s="76">
        <v>2</v>
      </c>
      <c r="D54" s="75" t="s">
        <v>157</v>
      </c>
      <c r="E54" s="76">
        <v>50</v>
      </c>
      <c r="F54" s="76">
        <f t="shared" ref="F54" si="15">C54*E54</f>
        <v>100</v>
      </c>
      <c r="G54" s="76">
        <v>30</v>
      </c>
      <c r="H54" s="76">
        <f t="shared" ref="H54" si="16">C54*G54</f>
        <v>60</v>
      </c>
      <c r="I54" s="29">
        <f t="shared" si="7"/>
        <v>160</v>
      </c>
      <c r="J54" s="82"/>
    </row>
    <row r="55" spans="1:10" s="47" customFormat="1" ht="21" customHeight="1">
      <c r="A55" s="298"/>
      <c r="B55" s="82" t="s">
        <v>362</v>
      </c>
      <c r="C55" s="76">
        <v>1</v>
      </c>
      <c r="D55" s="75" t="s">
        <v>50</v>
      </c>
      <c r="E55" s="76">
        <f>(F52+F53+F54)*15%</f>
        <v>31.282499999999999</v>
      </c>
      <c r="F55" s="76">
        <f t="shared" si="11"/>
        <v>31.282499999999999</v>
      </c>
      <c r="G55" s="76">
        <v>0</v>
      </c>
      <c r="H55" s="76">
        <f t="shared" si="12"/>
        <v>0</v>
      </c>
      <c r="I55" s="16">
        <f t="shared" si="7"/>
        <v>31.282499999999999</v>
      </c>
      <c r="J55" s="82"/>
    </row>
    <row r="56" spans="1:10" ht="21" customHeight="1">
      <c r="A56" s="294"/>
      <c r="B56" s="174" t="s">
        <v>366</v>
      </c>
      <c r="C56" s="15"/>
      <c r="D56" s="23"/>
      <c r="E56" s="15"/>
      <c r="F56" s="15"/>
      <c r="G56" s="15"/>
      <c r="H56" s="15"/>
      <c r="I56" s="16"/>
      <c r="J56" s="8"/>
    </row>
    <row r="57" spans="1:10" ht="21" customHeight="1">
      <c r="A57" s="294"/>
      <c r="B57" s="174" t="s">
        <v>367</v>
      </c>
      <c r="C57" s="15"/>
      <c r="D57" s="23"/>
      <c r="E57" s="15"/>
      <c r="F57" s="15"/>
      <c r="G57" s="15"/>
      <c r="H57" s="15"/>
      <c r="I57" s="16"/>
      <c r="J57" s="8"/>
    </row>
    <row r="58" spans="1:10" s="47" customFormat="1" ht="21" customHeight="1">
      <c r="A58" s="321"/>
      <c r="B58" s="8" t="s">
        <v>368</v>
      </c>
      <c r="C58" s="22"/>
      <c r="D58" s="23"/>
      <c r="E58" s="15"/>
      <c r="F58" s="15"/>
      <c r="G58" s="15"/>
      <c r="H58" s="15"/>
      <c r="I58" s="16"/>
      <c r="J58" s="8"/>
    </row>
    <row r="59" spans="1:10" s="47" customFormat="1" ht="21" customHeight="1">
      <c r="A59" s="321"/>
      <c r="B59" s="8" t="s">
        <v>369</v>
      </c>
      <c r="C59" s="15">
        <v>20</v>
      </c>
      <c r="D59" s="23" t="s">
        <v>157</v>
      </c>
      <c r="E59" s="15">
        <v>37.96</v>
      </c>
      <c r="F59" s="15">
        <f t="shared" ref="F59:F60" si="17">C59*E59</f>
        <v>759.2</v>
      </c>
      <c r="G59" s="15">
        <v>16</v>
      </c>
      <c r="H59" s="15">
        <f t="shared" ref="H59:H60" si="18">C59*G59</f>
        <v>320</v>
      </c>
      <c r="I59" s="16">
        <f t="shared" ref="I59:I60" si="19">F59+H59</f>
        <v>1079.2</v>
      </c>
      <c r="J59" s="8"/>
    </row>
    <row r="60" spans="1:10" s="47" customFormat="1" ht="21" customHeight="1">
      <c r="A60" s="321"/>
      <c r="B60" s="8" t="s">
        <v>362</v>
      </c>
      <c r="C60" s="15">
        <v>1</v>
      </c>
      <c r="D60" s="23" t="s">
        <v>50</v>
      </c>
      <c r="E60" s="15">
        <f>(F59)*5%</f>
        <v>37.96</v>
      </c>
      <c r="F60" s="15">
        <f t="shared" si="17"/>
        <v>37.96</v>
      </c>
      <c r="G60" s="15">
        <v>0</v>
      </c>
      <c r="H60" s="15">
        <f t="shared" si="18"/>
        <v>0</v>
      </c>
      <c r="I60" s="16">
        <f t="shared" si="19"/>
        <v>37.96</v>
      </c>
      <c r="J60" s="8"/>
    </row>
    <row r="61" spans="1:10" s="47" customFormat="1" ht="21" customHeight="1">
      <c r="A61" s="348"/>
      <c r="B61" s="11" t="s">
        <v>370</v>
      </c>
      <c r="C61" s="26"/>
      <c r="D61" s="25"/>
      <c r="E61" s="26"/>
      <c r="F61" s="15"/>
      <c r="G61" s="15"/>
      <c r="H61" s="15"/>
      <c r="I61" s="16"/>
      <c r="J61" s="11"/>
    </row>
    <row r="62" spans="1:10" s="47" customFormat="1" ht="21" customHeight="1">
      <c r="A62" s="348"/>
      <c r="B62" s="11" t="s">
        <v>371</v>
      </c>
      <c r="C62" s="26">
        <v>9</v>
      </c>
      <c r="D62" s="25" t="s">
        <v>157</v>
      </c>
      <c r="E62" s="26">
        <v>210</v>
      </c>
      <c r="F62" s="15">
        <f t="shared" ref="F62:F67" si="20">C62*E62</f>
        <v>1890</v>
      </c>
      <c r="G62" s="15">
        <v>55</v>
      </c>
      <c r="H62" s="15">
        <f t="shared" ref="H62:H67" si="21">C62*G62</f>
        <v>495</v>
      </c>
      <c r="I62" s="16">
        <f t="shared" ref="I62:I67" si="22">F62+H62</f>
        <v>2385</v>
      </c>
      <c r="J62" s="11"/>
    </row>
    <row r="63" spans="1:10" s="47" customFormat="1" ht="21" customHeight="1">
      <c r="A63" s="348"/>
      <c r="B63" s="11" t="s">
        <v>372</v>
      </c>
      <c r="C63" s="26">
        <v>5</v>
      </c>
      <c r="D63" s="25" t="s">
        <v>157</v>
      </c>
      <c r="E63" s="26">
        <v>160</v>
      </c>
      <c r="F63" s="15">
        <f t="shared" si="20"/>
        <v>800</v>
      </c>
      <c r="G63" s="15">
        <v>45</v>
      </c>
      <c r="H63" s="15">
        <f t="shared" si="21"/>
        <v>225</v>
      </c>
      <c r="I63" s="16">
        <f t="shared" si="22"/>
        <v>1025</v>
      </c>
      <c r="J63" s="11"/>
    </row>
    <row r="64" spans="1:10" s="47" customFormat="1" ht="21" customHeight="1">
      <c r="A64" s="348"/>
      <c r="B64" s="11" t="s">
        <v>373</v>
      </c>
      <c r="C64" s="26">
        <v>3</v>
      </c>
      <c r="D64" s="25" t="s">
        <v>125</v>
      </c>
      <c r="E64" s="26">
        <v>360</v>
      </c>
      <c r="F64" s="15">
        <f t="shared" ref="F64" si="23">C64*E64</f>
        <v>1080</v>
      </c>
      <c r="G64" s="15">
        <v>108</v>
      </c>
      <c r="H64" s="15">
        <f t="shared" ref="H64" si="24">C64*G64</f>
        <v>324</v>
      </c>
      <c r="I64" s="16">
        <f t="shared" si="22"/>
        <v>1404</v>
      </c>
      <c r="J64" s="11"/>
    </row>
    <row r="65" spans="1:10" s="47" customFormat="1" ht="21" customHeight="1">
      <c r="A65" s="348"/>
      <c r="B65" s="11" t="s">
        <v>374</v>
      </c>
      <c r="C65" s="26">
        <v>1</v>
      </c>
      <c r="D65" s="25" t="s">
        <v>125</v>
      </c>
      <c r="E65" s="26">
        <v>300</v>
      </c>
      <c r="F65" s="15">
        <f t="shared" ref="F65:F66" si="25">C65*E65</f>
        <v>300</v>
      </c>
      <c r="G65" s="15">
        <v>90</v>
      </c>
      <c r="H65" s="15">
        <f t="shared" ref="H65:H66" si="26">C65*G65</f>
        <v>90</v>
      </c>
      <c r="I65" s="16">
        <f t="shared" si="22"/>
        <v>390</v>
      </c>
      <c r="J65" s="11"/>
    </row>
    <row r="66" spans="1:10" s="47" customFormat="1" ht="21" customHeight="1">
      <c r="A66" s="348"/>
      <c r="B66" s="11" t="s">
        <v>375</v>
      </c>
      <c r="C66" s="26">
        <v>1</v>
      </c>
      <c r="D66" s="25" t="s">
        <v>125</v>
      </c>
      <c r="E66" s="26">
        <v>250</v>
      </c>
      <c r="F66" s="15">
        <f t="shared" si="25"/>
        <v>250</v>
      </c>
      <c r="G66" s="15">
        <v>75</v>
      </c>
      <c r="H66" s="15">
        <f t="shared" si="26"/>
        <v>75</v>
      </c>
      <c r="I66" s="16">
        <f t="shared" si="22"/>
        <v>325</v>
      </c>
      <c r="J66" s="11"/>
    </row>
    <row r="67" spans="1:10" s="47" customFormat="1" ht="21" customHeight="1">
      <c r="A67" s="321"/>
      <c r="B67" s="8" t="s">
        <v>376</v>
      </c>
      <c r="C67" s="15">
        <v>1.5</v>
      </c>
      <c r="D67" s="23" t="s">
        <v>157</v>
      </c>
      <c r="E67" s="15">
        <v>460</v>
      </c>
      <c r="F67" s="15">
        <f t="shared" si="20"/>
        <v>690</v>
      </c>
      <c r="G67" s="15">
        <v>73</v>
      </c>
      <c r="H67" s="15">
        <f t="shared" si="21"/>
        <v>109.5</v>
      </c>
      <c r="I67" s="16">
        <f t="shared" si="22"/>
        <v>799.5</v>
      </c>
      <c r="J67" s="8"/>
    </row>
    <row r="68" spans="1:10" s="47" customFormat="1" ht="21" customHeight="1" thickBot="1">
      <c r="A68" s="321"/>
      <c r="B68" s="5" t="s">
        <v>277</v>
      </c>
      <c r="C68" s="22"/>
      <c r="D68" s="23"/>
      <c r="E68" s="15"/>
      <c r="F68" s="15"/>
      <c r="G68" s="15"/>
      <c r="H68" s="15"/>
      <c r="I68" s="61">
        <f>SUM(I13:I67)</f>
        <v>235423.42249999999</v>
      </c>
      <c r="J68" s="8"/>
    </row>
    <row r="69" spans="1:10" ht="21" customHeight="1">
      <c r="A69" s="296">
        <v>4.2</v>
      </c>
      <c r="B69" s="197" t="s">
        <v>377</v>
      </c>
      <c r="C69" s="76"/>
      <c r="D69" s="75"/>
      <c r="E69" s="76"/>
      <c r="F69" s="76"/>
      <c r="G69" s="76"/>
      <c r="H69" s="76"/>
      <c r="I69" s="29"/>
      <c r="J69" s="82"/>
    </row>
    <row r="70" spans="1:10" ht="21" customHeight="1">
      <c r="A70" s="318"/>
      <c r="B70" s="197" t="s">
        <v>378</v>
      </c>
      <c r="C70" s="76"/>
      <c r="D70" s="75"/>
      <c r="E70" s="76"/>
      <c r="F70" s="76"/>
      <c r="G70" s="76"/>
      <c r="H70" s="76"/>
      <c r="I70" s="29"/>
      <c r="J70" s="82"/>
    </row>
    <row r="71" spans="1:10" ht="21" customHeight="1">
      <c r="A71" s="315"/>
      <c r="B71" s="14" t="s">
        <v>379</v>
      </c>
      <c r="C71" s="15">
        <v>16</v>
      </c>
      <c r="D71" s="23" t="s">
        <v>125</v>
      </c>
      <c r="E71" s="15">
        <v>1800</v>
      </c>
      <c r="F71" s="15">
        <f t="shared" ref="F71:F82" si="27">C71*E71</f>
        <v>28800</v>
      </c>
      <c r="G71" s="15">
        <v>150</v>
      </c>
      <c r="H71" s="15">
        <f t="shared" ref="H71:H82" si="28">C71*G71</f>
        <v>2400</v>
      </c>
      <c r="I71" s="16">
        <f t="shared" ref="I71:I80" si="29">F71+H71</f>
        <v>31200</v>
      </c>
      <c r="J71" s="8"/>
    </row>
    <row r="72" spans="1:10" ht="21" customHeight="1">
      <c r="A72" s="319"/>
      <c r="B72" s="113" t="s">
        <v>380</v>
      </c>
      <c r="C72" s="76">
        <v>16</v>
      </c>
      <c r="D72" s="75" t="s">
        <v>125</v>
      </c>
      <c r="E72" s="76">
        <v>1680</v>
      </c>
      <c r="F72" s="76">
        <f t="shared" si="27"/>
        <v>26880</v>
      </c>
      <c r="G72" s="76">
        <v>150</v>
      </c>
      <c r="H72" s="76">
        <f t="shared" si="28"/>
        <v>2400</v>
      </c>
      <c r="I72" s="29">
        <f t="shared" si="29"/>
        <v>29280</v>
      </c>
      <c r="J72" s="82"/>
    </row>
    <row r="73" spans="1:10" s="47" customFormat="1" ht="21" customHeight="1">
      <c r="A73" s="321"/>
      <c r="B73" s="14" t="s">
        <v>381</v>
      </c>
      <c r="C73" s="15">
        <v>1</v>
      </c>
      <c r="D73" s="23" t="s">
        <v>125</v>
      </c>
      <c r="E73" s="15">
        <v>530</v>
      </c>
      <c r="F73" s="15">
        <f t="shared" si="27"/>
        <v>530</v>
      </c>
      <c r="G73" s="15">
        <v>115</v>
      </c>
      <c r="H73" s="15">
        <f t="shared" si="28"/>
        <v>115</v>
      </c>
      <c r="I73" s="16">
        <f t="shared" si="29"/>
        <v>645</v>
      </c>
      <c r="J73" s="8"/>
    </row>
    <row r="74" spans="1:10" s="47" customFormat="1" ht="21" customHeight="1">
      <c r="A74" s="321"/>
      <c r="B74" s="14" t="s">
        <v>382</v>
      </c>
      <c r="C74" s="15">
        <v>2</v>
      </c>
      <c r="D74" s="23" t="s">
        <v>125</v>
      </c>
      <c r="E74" s="15">
        <v>820</v>
      </c>
      <c r="F74" s="15">
        <f t="shared" si="27"/>
        <v>1640</v>
      </c>
      <c r="G74" s="15">
        <v>150</v>
      </c>
      <c r="H74" s="15">
        <f t="shared" si="28"/>
        <v>300</v>
      </c>
      <c r="I74" s="16">
        <f t="shared" si="29"/>
        <v>1940</v>
      </c>
      <c r="J74" s="8"/>
    </row>
    <row r="75" spans="1:10" ht="21" customHeight="1">
      <c r="A75" s="315"/>
      <c r="B75" s="14" t="s">
        <v>383</v>
      </c>
      <c r="C75" s="15">
        <v>5</v>
      </c>
      <c r="D75" s="23" t="s">
        <v>125</v>
      </c>
      <c r="E75" s="15">
        <v>1400</v>
      </c>
      <c r="F75" s="15">
        <f t="shared" si="27"/>
        <v>7000</v>
      </c>
      <c r="G75" s="15">
        <v>135</v>
      </c>
      <c r="H75" s="15">
        <f t="shared" si="28"/>
        <v>675</v>
      </c>
      <c r="I75" s="16">
        <f t="shared" si="29"/>
        <v>7675</v>
      </c>
      <c r="J75" s="8"/>
    </row>
    <row r="76" spans="1:10" s="47" customFormat="1" ht="21" customHeight="1">
      <c r="A76" s="321"/>
      <c r="B76" s="14" t="s">
        <v>384</v>
      </c>
      <c r="C76" s="15">
        <v>11</v>
      </c>
      <c r="D76" s="23" t="s">
        <v>125</v>
      </c>
      <c r="E76" s="15">
        <v>880</v>
      </c>
      <c r="F76" s="15">
        <f>C76*E76</f>
        <v>9680</v>
      </c>
      <c r="G76" s="15">
        <v>115</v>
      </c>
      <c r="H76" s="15">
        <f>C76*G76</f>
        <v>1265</v>
      </c>
      <c r="I76" s="16">
        <f t="shared" si="29"/>
        <v>10945</v>
      </c>
      <c r="J76" s="8"/>
    </row>
    <row r="77" spans="1:10" s="47" customFormat="1" ht="21" customHeight="1">
      <c r="A77" s="298"/>
      <c r="B77" s="14" t="s">
        <v>385</v>
      </c>
      <c r="C77" s="15">
        <v>26</v>
      </c>
      <c r="D77" s="23" t="s">
        <v>125</v>
      </c>
      <c r="E77" s="15">
        <v>705</v>
      </c>
      <c r="F77" s="15">
        <f>C77*E77</f>
        <v>18330</v>
      </c>
      <c r="G77" s="15">
        <v>115</v>
      </c>
      <c r="H77" s="15">
        <f>C77*G77</f>
        <v>2990</v>
      </c>
      <c r="I77" s="16">
        <f t="shared" si="29"/>
        <v>21320</v>
      </c>
      <c r="J77" s="82"/>
    </row>
    <row r="78" spans="1:10" ht="21" customHeight="1">
      <c r="A78" s="319"/>
      <c r="B78" s="14" t="s">
        <v>386</v>
      </c>
      <c r="C78" s="15">
        <v>12</v>
      </c>
      <c r="D78" s="23" t="s">
        <v>125</v>
      </c>
      <c r="E78" s="76">
        <v>980</v>
      </c>
      <c r="F78" s="76">
        <f t="shared" ref="F78:F79" si="30">C78*E78</f>
        <v>11760</v>
      </c>
      <c r="G78" s="76">
        <v>115</v>
      </c>
      <c r="H78" s="76">
        <f t="shared" ref="H78:H79" si="31">C78*G78</f>
        <v>1380</v>
      </c>
      <c r="I78" s="16">
        <f t="shared" si="29"/>
        <v>13140</v>
      </c>
      <c r="J78" s="82"/>
    </row>
    <row r="79" spans="1:10" ht="21" customHeight="1">
      <c r="A79" s="315"/>
      <c r="B79" s="14" t="s">
        <v>387</v>
      </c>
      <c r="C79" s="15">
        <v>10</v>
      </c>
      <c r="D79" s="23" t="s">
        <v>125</v>
      </c>
      <c r="E79" s="15">
        <v>900</v>
      </c>
      <c r="F79" s="15">
        <f t="shared" si="30"/>
        <v>9000</v>
      </c>
      <c r="G79" s="15">
        <v>165</v>
      </c>
      <c r="H79" s="15">
        <f t="shared" si="31"/>
        <v>1650</v>
      </c>
      <c r="I79" s="16">
        <f t="shared" si="29"/>
        <v>10650</v>
      </c>
      <c r="J79" s="8"/>
    </row>
    <row r="80" spans="1:10" s="47" customFormat="1" ht="21" customHeight="1">
      <c r="A80" s="321"/>
      <c r="B80" s="14" t="s">
        <v>388</v>
      </c>
      <c r="C80" s="15">
        <v>30</v>
      </c>
      <c r="D80" s="23" t="s">
        <v>157</v>
      </c>
      <c r="E80" s="15">
        <v>245</v>
      </c>
      <c r="F80" s="15">
        <f t="shared" si="27"/>
        <v>7350</v>
      </c>
      <c r="G80" s="15">
        <v>40</v>
      </c>
      <c r="H80" s="15">
        <f t="shared" si="28"/>
        <v>1200</v>
      </c>
      <c r="I80" s="16">
        <f t="shared" si="29"/>
        <v>8550</v>
      </c>
      <c r="J80" s="8"/>
    </row>
    <row r="81" spans="1:10" s="47" customFormat="1" ht="21" customHeight="1">
      <c r="A81" s="321"/>
      <c r="B81" s="14" t="s">
        <v>389</v>
      </c>
      <c r="C81" s="15"/>
      <c r="D81" s="23"/>
      <c r="E81" s="15"/>
      <c r="F81" s="15"/>
      <c r="G81" s="15"/>
      <c r="H81" s="15"/>
      <c r="I81" s="16"/>
      <c r="J81" s="8"/>
    </row>
    <row r="82" spans="1:10" s="47" customFormat="1" ht="21" customHeight="1">
      <c r="A82" s="321"/>
      <c r="B82" s="14" t="s">
        <v>390</v>
      </c>
      <c r="C82" s="15">
        <v>3</v>
      </c>
      <c r="D82" s="23" t="s">
        <v>125</v>
      </c>
      <c r="E82" s="15">
        <v>2500</v>
      </c>
      <c r="F82" s="15">
        <f t="shared" si="27"/>
        <v>7500</v>
      </c>
      <c r="G82" s="15">
        <v>300</v>
      </c>
      <c r="H82" s="15">
        <f t="shared" si="28"/>
        <v>900</v>
      </c>
      <c r="I82" s="16">
        <f t="shared" ref="I82" si="32">F82+H82</f>
        <v>8400</v>
      </c>
      <c r="J82" s="8"/>
    </row>
    <row r="83" spans="1:10" s="47" customFormat="1" ht="21" customHeight="1">
      <c r="A83" s="321"/>
      <c r="B83" s="14" t="s">
        <v>391</v>
      </c>
      <c r="C83" s="15">
        <v>30</v>
      </c>
      <c r="D83" s="23" t="s">
        <v>392</v>
      </c>
      <c r="E83" s="15">
        <v>220</v>
      </c>
      <c r="F83" s="15">
        <f t="shared" ref="F83" si="33">C83*E83</f>
        <v>6600</v>
      </c>
      <c r="G83" s="15">
        <v>0</v>
      </c>
      <c r="H83" s="15">
        <f t="shared" ref="H83" si="34">C83*G83</f>
        <v>0</v>
      </c>
      <c r="I83" s="16">
        <f t="shared" ref="I83" si="35">F83+H83</f>
        <v>6600</v>
      </c>
      <c r="J83" s="8"/>
    </row>
    <row r="84" spans="1:10" ht="21" customHeight="1">
      <c r="A84" s="315"/>
      <c r="B84" s="174" t="s">
        <v>393</v>
      </c>
      <c r="C84" s="22"/>
      <c r="D84" s="23"/>
      <c r="E84" s="15"/>
      <c r="F84" s="15"/>
      <c r="G84" s="15"/>
      <c r="H84" s="15"/>
      <c r="I84" s="16"/>
      <c r="J84" s="8"/>
    </row>
    <row r="85" spans="1:10" s="47" customFormat="1" ht="21" customHeight="1">
      <c r="A85" s="321"/>
      <c r="B85" s="8" t="s">
        <v>394</v>
      </c>
      <c r="C85" s="15">
        <v>4</v>
      </c>
      <c r="D85" s="23" t="s">
        <v>125</v>
      </c>
      <c r="E85" s="15">
        <v>48</v>
      </c>
      <c r="F85" s="15">
        <f t="shared" ref="F85:F91" si="36">C85*E85</f>
        <v>192</v>
      </c>
      <c r="G85" s="15">
        <v>80</v>
      </c>
      <c r="H85" s="15">
        <f>C85*G85</f>
        <v>320</v>
      </c>
      <c r="I85" s="16">
        <f t="shared" ref="I85:I89" si="37">F85+H85</f>
        <v>512</v>
      </c>
      <c r="J85" s="8"/>
    </row>
    <row r="86" spans="1:10" s="47" customFormat="1" ht="21" customHeight="1">
      <c r="A86" s="298"/>
      <c r="B86" s="82" t="s">
        <v>395</v>
      </c>
      <c r="C86" s="76">
        <v>4</v>
      </c>
      <c r="D86" s="75" t="s">
        <v>125</v>
      </c>
      <c r="E86" s="76">
        <v>78</v>
      </c>
      <c r="F86" s="76">
        <f t="shared" si="36"/>
        <v>312</v>
      </c>
      <c r="G86" s="76">
        <v>90</v>
      </c>
      <c r="H86" s="76">
        <f t="shared" ref="H86:H90" si="38">C86*G86</f>
        <v>360</v>
      </c>
      <c r="I86" s="16">
        <f t="shared" si="37"/>
        <v>672</v>
      </c>
      <c r="J86" s="82"/>
    </row>
    <row r="87" spans="1:10" s="47" customFormat="1" ht="21" customHeight="1">
      <c r="A87" s="321"/>
      <c r="B87" s="8" t="s">
        <v>396</v>
      </c>
      <c r="C87" s="15">
        <v>2</v>
      </c>
      <c r="D87" s="23" t="s">
        <v>125</v>
      </c>
      <c r="E87" s="15">
        <v>108</v>
      </c>
      <c r="F87" s="15">
        <f t="shared" si="36"/>
        <v>216</v>
      </c>
      <c r="G87" s="15">
        <v>100</v>
      </c>
      <c r="H87" s="15">
        <f t="shared" si="38"/>
        <v>200</v>
      </c>
      <c r="I87" s="16">
        <f t="shared" si="37"/>
        <v>416</v>
      </c>
      <c r="J87" s="8"/>
    </row>
    <row r="88" spans="1:10" s="47" customFormat="1" ht="21" customHeight="1">
      <c r="A88" s="298"/>
      <c r="B88" s="82" t="s">
        <v>397</v>
      </c>
      <c r="C88" s="76">
        <v>1</v>
      </c>
      <c r="D88" s="75" t="s">
        <v>125</v>
      </c>
      <c r="E88" s="76">
        <v>180</v>
      </c>
      <c r="F88" s="76">
        <f t="shared" si="36"/>
        <v>180</v>
      </c>
      <c r="G88" s="76">
        <v>115</v>
      </c>
      <c r="H88" s="15">
        <f t="shared" si="38"/>
        <v>115</v>
      </c>
      <c r="I88" s="16">
        <f t="shared" si="37"/>
        <v>295</v>
      </c>
      <c r="J88" s="82"/>
    </row>
    <row r="89" spans="1:10" s="47" customFormat="1" ht="21" customHeight="1">
      <c r="A89" s="298"/>
      <c r="B89" s="82" t="s">
        <v>398</v>
      </c>
      <c r="C89" s="76">
        <v>4</v>
      </c>
      <c r="D89" s="75" t="s">
        <v>125</v>
      </c>
      <c r="E89" s="76">
        <v>345</v>
      </c>
      <c r="F89" s="76">
        <f t="shared" si="36"/>
        <v>1380</v>
      </c>
      <c r="G89" s="76">
        <v>115</v>
      </c>
      <c r="H89" s="15">
        <f t="shared" si="38"/>
        <v>460</v>
      </c>
      <c r="I89" s="16">
        <f t="shared" si="37"/>
        <v>1840</v>
      </c>
      <c r="J89" s="82"/>
    </row>
    <row r="90" spans="1:10" s="47" customFormat="1" ht="21" customHeight="1">
      <c r="A90" s="298"/>
      <c r="B90" s="82" t="s">
        <v>399</v>
      </c>
      <c r="C90" s="76">
        <v>6</v>
      </c>
      <c r="D90" s="75" t="s">
        <v>125</v>
      </c>
      <c r="E90" s="76">
        <v>696</v>
      </c>
      <c r="F90" s="76">
        <f t="shared" si="36"/>
        <v>4176</v>
      </c>
      <c r="G90" s="76">
        <v>115</v>
      </c>
      <c r="H90" s="76">
        <f t="shared" si="38"/>
        <v>690</v>
      </c>
      <c r="I90" s="16">
        <f t="shared" ref="I90" si="39">F90+H90</f>
        <v>4866</v>
      </c>
      <c r="J90" s="82"/>
    </row>
    <row r="91" spans="1:10" s="47" customFormat="1" ht="21" customHeight="1">
      <c r="A91" s="321"/>
      <c r="B91" s="8" t="s">
        <v>400</v>
      </c>
      <c r="C91" s="15"/>
      <c r="D91" s="23"/>
      <c r="E91" s="15"/>
      <c r="F91" s="76">
        <f t="shared" si="36"/>
        <v>0</v>
      </c>
      <c r="G91" s="15"/>
      <c r="H91" s="15"/>
      <c r="I91" s="45"/>
      <c r="J91" s="8"/>
    </row>
    <row r="92" spans="1:10" s="47" customFormat="1" ht="21" customHeight="1">
      <c r="A92" s="321"/>
      <c r="B92" s="8" t="s">
        <v>401</v>
      </c>
      <c r="C92" s="67">
        <v>500</v>
      </c>
      <c r="D92" s="23" t="s">
        <v>157</v>
      </c>
      <c r="E92" s="15">
        <v>10.45</v>
      </c>
      <c r="F92" s="15">
        <f>C92*E92</f>
        <v>5225</v>
      </c>
      <c r="G92" s="15">
        <v>7</v>
      </c>
      <c r="H92" s="15">
        <f>C92*G92</f>
        <v>3500</v>
      </c>
      <c r="I92" s="16">
        <f t="shared" ref="I92:I93" si="40">F92+H92</f>
        <v>8725</v>
      </c>
      <c r="J92" s="8"/>
    </row>
    <row r="93" spans="1:10" s="47" customFormat="1" ht="21" customHeight="1">
      <c r="A93" s="321"/>
      <c r="B93" s="8" t="s">
        <v>362</v>
      </c>
      <c r="C93" s="15">
        <v>1</v>
      </c>
      <c r="D93" s="23" t="s">
        <v>50</v>
      </c>
      <c r="E93" s="15">
        <f>(F92)*5%</f>
        <v>261.25</v>
      </c>
      <c r="F93" s="15">
        <f t="shared" ref="F93" si="41">C93*E93</f>
        <v>261.25</v>
      </c>
      <c r="G93" s="15">
        <v>78.375</v>
      </c>
      <c r="H93" s="15">
        <f t="shared" ref="H93" si="42">C93*G93</f>
        <v>78.375</v>
      </c>
      <c r="I93" s="16">
        <f t="shared" si="40"/>
        <v>339.625</v>
      </c>
      <c r="J93" s="8"/>
    </row>
    <row r="94" spans="1:10" s="47" customFormat="1" ht="21" customHeight="1">
      <c r="A94" s="298"/>
      <c r="B94" s="82" t="s">
        <v>402</v>
      </c>
      <c r="C94" s="76"/>
      <c r="D94" s="75"/>
      <c r="E94" s="76"/>
      <c r="F94" s="76"/>
      <c r="G94" s="76"/>
      <c r="H94" s="76"/>
      <c r="I94" s="29"/>
      <c r="J94" s="82"/>
    </row>
    <row r="95" spans="1:10" s="47" customFormat="1" ht="21" customHeight="1">
      <c r="A95" s="321"/>
      <c r="B95" s="8" t="s">
        <v>403</v>
      </c>
      <c r="C95" s="67">
        <v>200</v>
      </c>
      <c r="D95" s="23" t="s">
        <v>157</v>
      </c>
      <c r="E95" s="15">
        <v>14.73</v>
      </c>
      <c r="F95" s="15">
        <f>C95*E95</f>
        <v>2946</v>
      </c>
      <c r="G95" s="15">
        <v>20</v>
      </c>
      <c r="H95" s="15">
        <f t="shared" ref="H95:H96" si="43">C95*G95</f>
        <v>4000</v>
      </c>
      <c r="I95" s="16">
        <f t="shared" ref="I95:I96" si="44">F95+H95</f>
        <v>6946</v>
      </c>
      <c r="J95" s="8"/>
    </row>
    <row r="96" spans="1:10" s="47" customFormat="1" ht="21" customHeight="1">
      <c r="A96" s="321"/>
      <c r="B96" s="8" t="s">
        <v>362</v>
      </c>
      <c r="C96" s="15">
        <v>1</v>
      </c>
      <c r="D96" s="23" t="s">
        <v>50</v>
      </c>
      <c r="E96" s="15">
        <f>(F95)*15%</f>
        <v>441.9</v>
      </c>
      <c r="F96" s="15">
        <f t="shared" ref="F96" si="45">C96*E96</f>
        <v>441.9</v>
      </c>
      <c r="G96" s="15">
        <v>0</v>
      </c>
      <c r="H96" s="15">
        <f t="shared" si="43"/>
        <v>0</v>
      </c>
      <c r="I96" s="16">
        <f t="shared" si="44"/>
        <v>441.9</v>
      </c>
      <c r="J96" s="8"/>
    </row>
    <row r="97" spans="1:10" s="47" customFormat="1" ht="21" customHeight="1" thickBot="1">
      <c r="A97" s="321"/>
      <c r="B97" s="5" t="s">
        <v>50</v>
      </c>
      <c r="C97" s="15"/>
      <c r="D97" s="23"/>
      <c r="E97" s="15"/>
      <c r="F97" s="15"/>
      <c r="G97" s="15"/>
      <c r="H97" s="15"/>
      <c r="I97" s="61">
        <f>SUM(I70:I96)</f>
        <v>175398.52499999999</v>
      </c>
      <c r="J97" s="8"/>
    </row>
    <row r="98" spans="1:10" s="47" customFormat="1" ht="21" customHeight="1">
      <c r="A98" s="321"/>
      <c r="B98" s="5"/>
      <c r="C98" s="15"/>
      <c r="D98" s="23"/>
      <c r="E98" s="15"/>
      <c r="F98" s="15"/>
      <c r="G98" s="15"/>
      <c r="H98" s="15"/>
      <c r="I98" s="29"/>
      <c r="J98" s="8"/>
    </row>
    <row r="99" spans="1:10" ht="21" customHeight="1">
      <c r="A99" s="295">
        <v>4.3</v>
      </c>
      <c r="B99" s="174" t="s">
        <v>404</v>
      </c>
      <c r="C99" s="15"/>
      <c r="D99" s="23"/>
      <c r="E99" s="15"/>
      <c r="F99" s="15"/>
      <c r="G99" s="15"/>
      <c r="H99" s="76"/>
      <c r="I99" s="29"/>
      <c r="J99" s="82"/>
    </row>
    <row r="100" spans="1:10" s="47" customFormat="1" ht="21" customHeight="1">
      <c r="A100" s="321"/>
      <c r="B100" s="14" t="s">
        <v>405</v>
      </c>
      <c r="C100" s="23">
        <v>5</v>
      </c>
      <c r="D100" s="23" t="s">
        <v>157</v>
      </c>
      <c r="E100" s="15">
        <v>160</v>
      </c>
      <c r="F100" s="15">
        <f t="shared" ref="F100:F101" si="46">C100*E100</f>
        <v>800</v>
      </c>
      <c r="G100" s="15">
        <v>40</v>
      </c>
      <c r="H100" s="15">
        <f t="shared" ref="H100:H101" si="47">C100*G100</f>
        <v>200</v>
      </c>
      <c r="I100" s="16">
        <f t="shared" ref="I100:I104" si="48">F100+H100</f>
        <v>1000</v>
      </c>
      <c r="J100" s="8"/>
    </row>
    <row r="101" spans="1:10" s="47" customFormat="1" ht="21" customHeight="1">
      <c r="A101" s="321"/>
      <c r="B101" s="14" t="s">
        <v>406</v>
      </c>
      <c r="C101" s="23">
        <v>4</v>
      </c>
      <c r="D101" s="23" t="s">
        <v>157</v>
      </c>
      <c r="E101" s="15">
        <v>23</v>
      </c>
      <c r="F101" s="15">
        <f t="shared" si="46"/>
        <v>92</v>
      </c>
      <c r="G101" s="15">
        <v>24</v>
      </c>
      <c r="H101" s="15">
        <f t="shared" si="47"/>
        <v>96</v>
      </c>
      <c r="I101" s="16">
        <f t="shared" si="48"/>
        <v>188</v>
      </c>
      <c r="J101" s="8"/>
    </row>
    <row r="102" spans="1:10" s="47" customFormat="1" ht="21" customHeight="1">
      <c r="A102" s="321"/>
      <c r="B102" s="14" t="s">
        <v>407</v>
      </c>
      <c r="C102" s="23">
        <v>22</v>
      </c>
      <c r="D102" s="23" t="s">
        <v>125</v>
      </c>
      <c r="E102" s="15">
        <v>98</v>
      </c>
      <c r="F102" s="15">
        <f t="shared" ref="F102:F103" si="49">C102*E102</f>
        <v>2156</v>
      </c>
      <c r="G102" s="15">
        <v>90</v>
      </c>
      <c r="H102" s="15">
        <f t="shared" ref="H102:H103" si="50">C102*G102</f>
        <v>1980</v>
      </c>
      <c r="I102" s="16">
        <f t="shared" si="48"/>
        <v>4136</v>
      </c>
      <c r="J102" s="8"/>
    </row>
    <row r="103" spans="1:10" s="47" customFormat="1" ht="21" customHeight="1">
      <c r="A103" s="321"/>
      <c r="B103" s="14" t="s">
        <v>408</v>
      </c>
      <c r="C103" s="23">
        <v>78</v>
      </c>
      <c r="D103" s="23" t="s">
        <v>125</v>
      </c>
      <c r="E103" s="15">
        <v>148</v>
      </c>
      <c r="F103" s="15">
        <f t="shared" si="49"/>
        <v>11544</v>
      </c>
      <c r="G103" s="15">
        <v>90</v>
      </c>
      <c r="H103" s="15">
        <f t="shared" si="50"/>
        <v>7020</v>
      </c>
      <c r="I103" s="16">
        <f t="shared" si="48"/>
        <v>18564</v>
      </c>
      <c r="J103" s="8"/>
    </row>
    <row r="104" spans="1:10" s="47" customFormat="1" ht="21" customHeight="1">
      <c r="A104" s="321"/>
      <c r="B104" s="14" t="s">
        <v>409</v>
      </c>
      <c r="C104" s="23">
        <v>2</v>
      </c>
      <c r="D104" s="23" t="s">
        <v>125</v>
      </c>
      <c r="E104" s="15">
        <v>420</v>
      </c>
      <c r="F104" s="15">
        <f t="shared" ref="F104" si="51">C104*E104</f>
        <v>840</v>
      </c>
      <c r="G104" s="15">
        <v>115</v>
      </c>
      <c r="H104" s="15">
        <f t="shared" ref="H104" si="52">C104*G104</f>
        <v>230</v>
      </c>
      <c r="I104" s="16">
        <f t="shared" si="48"/>
        <v>1070</v>
      </c>
      <c r="J104" s="8"/>
    </row>
    <row r="105" spans="1:10" s="47" customFormat="1" ht="21" customHeight="1">
      <c r="A105" s="321"/>
      <c r="B105" s="56" t="s">
        <v>400</v>
      </c>
      <c r="C105" s="110"/>
      <c r="D105" s="23"/>
      <c r="E105" s="15"/>
      <c r="F105" s="15"/>
      <c r="G105" s="15"/>
      <c r="H105" s="15"/>
      <c r="I105" s="16"/>
      <c r="J105" s="8"/>
    </row>
    <row r="106" spans="1:10" s="47" customFormat="1" ht="21" customHeight="1">
      <c r="A106" s="321"/>
      <c r="B106" s="8" t="s">
        <v>410</v>
      </c>
      <c r="C106" s="15"/>
      <c r="D106" s="23"/>
      <c r="E106" s="15"/>
      <c r="F106" s="15"/>
      <c r="G106" s="15"/>
      <c r="H106" s="15"/>
      <c r="I106" s="16"/>
      <c r="J106" s="8"/>
    </row>
    <row r="107" spans="1:10" s="47" customFormat="1" ht="21" customHeight="1">
      <c r="A107" s="321"/>
      <c r="B107" s="8" t="s">
        <v>411</v>
      </c>
      <c r="C107" s="15">
        <v>1368</v>
      </c>
      <c r="D107" s="23" t="s">
        <v>157</v>
      </c>
      <c r="E107" s="15">
        <v>10.45</v>
      </c>
      <c r="F107" s="15">
        <f>C107*E107</f>
        <v>14295.599999999999</v>
      </c>
      <c r="G107" s="15">
        <v>7</v>
      </c>
      <c r="H107" s="15">
        <f>C107*G107</f>
        <v>9576</v>
      </c>
      <c r="I107" s="16">
        <f t="shared" ref="I107:I109" si="53">F107+H107</f>
        <v>23871.599999999999</v>
      </c>
      <c r="J107" s="8"/>
    </row>
    <row r="108" spans="1:10" s="47" customFormat="1" ht="21" customHeight="1">
      <c r="A108" s="321"/>
      <c r="B108" s="8" t="s">
        <v>412</v>
      </c>
      <c r="C108" s="15">
        <v>132</v>
      </c>
      <c r="D108" s="23" t="s">
        <v>157</v>
      </c>
      <c r="E108" s="15">
        <v>18.920000000000002</v>
      </c>
      <c r="F108" s="15">
        <f>C108*E108</f>
        <v>2497.44</v>
      </c>
      <c r="G108" s="15">
        <v>10</v>
      </c>
      <c r="H108" s="15">
        <f>C108*G108</f>
        <v>1320</v>
      </c>
      <c r="I108" s="16">
        <f t="shared" si="53"/>
        <v>3817.44</v>
      </c>
      <c r="J108" s="8"/>
    </row>
    <row r="109" spans="1:10" s="47" customFormat="1" ht="21" customHeight="1">
      <c r="A109" s="321"/>
      <c r="B109" s="8" t="s">
        <v>362</v>
      </c>
      <c r="C109" s="15">
        <v>1</v>
      </c>
      <c r="D109" s="23" t="s">
        <v>50</v>
      </c>
      <c r="E109" s="15">
        <f>(F107+F108)*5%</f>
        <v>839.65199999999993</v>
      </c>
      <c r="F109" s="15">
        <f t="shared" ref="F109" si="54">C109*E109</f>
        <v>839.65199999999993</v>
      </c>
      <c r="G109" s="15">
        <v>0</v>
      </c>
      <c r="H109" s="15">
        <f t="shared" ref="H109" si="55">C109*G109</f>
        <v>0</v>
      </c>
      <c r="I109" s="16">
        <f t="shared" si="53"/>
        <v>839.65199999999993</v>
      </c>
      <c r="J109" s="8"/>
    </row>
    <row r="110" spans="1:10" s="47" customFormat="1" ht="21" customHeight="1">
      <c r="A110" s="321"/>
      <c r="B110" s="56" t="s">
        <v>402</v>
      </c>
      <c r="C110" s="22"/>
      <c r="D110" s="23"/>
      <c r="E110" s="15"/>
      <c r="F110" s="15"/>
      <c r="G110" s="15"/>
      <c r="H110" s="15"/>
      <c r="I110" s="16"/>
      <c r="J110" s="8"/>
    </row>
    <row r="111" spans="1:10" s="47" customFormat="1" ht="21" customHeight="1">
      <c r="A111" s="321"/>
      <c r="B111" s="8" t="s">
        <v>403</v>
      </c>
      <c r="C111" s="15">
        <v>300</v>
      </c>
      <c r="D111" s="23" t="s">
        <v>157</v>
      </c>
      <c r="E111" s="15">
        <v>14.73</v>
      </c>
      <c r="F111" s="15">
        <f>C111*E111</f>
        <v>4419</v>
      </c>
      <c r="G111" s="15">
        <v>20</v>
      </c>
      <c r="H111" s="15">
        <f t="shared" ref="H111:H113" si="56">C111*G111</f>
        <v>6000</v>
      </c>
      <c r="I111" s="16">
        <f t="shared" ref="I111:I113" si="57">F111+H111</f>
        <v>10419</v>
      </c>
      <c r="J111" s="8"/>
    </row>
    <row r="112" spans="1:10" s="47" customFormat="1" ht="21" customHeight="1">
      <c r="A112" s="321"/>
      <c r="B112" s="8" t="s">
        <v>363</v>
      </c>
      <c r="C112" s="15">
        <v>8</v>
      </c>
      <c r="D112" s="23" t="s">
        <v>157</v>
      </c>
      <c r="E112" s="15">
        <v>19.18</v>
      </c>
      <c r="F112" s="15">
        <f>C112*E112</f>
        <v>153.44</v>
      </c>
      <c r="G112" s="15">
        <v>23</v>
      </c>
      <c r="H112" s="15">
        <f t="shared" si="56"/>
        <v>184</v>
      </c>
      <c r="I112" s="16">
        <f t="shared" si="57"/>
        <v>337.44</v>
      </c>
      <c r="J112" s="8"/>
    </row>
    <row r="113" spans="1:10" s="47" customFormat="1" ht="21" customHeight="1">
      <c r="A113" s="321"/>
      <c r="B113" s="8" t="s">
        <v>362</v>
      </c>
      <c r="C113" s="15">
        <v>1</v>
      </c>
      <c r="D113" s="23" t="s">
        <v>50</v>
      </c>
      <c r="E113" s="15">
        <f>(F111+F112)*15%</f>
        <v>685.86599999999987</v>
      </c>
      <c r="F113" s="15">
        <f t="shared" ref="F113" si="58">C113*E113</f>
        <v>685.86599999999987</v>
      </c>
      <c r="G113" s="15">
        <v>0</v>
      </c>
      <c r="H113" s="15">
        <f t="shared" si="56"/>
        <v>0</v>
      </c>
      <c r="I113" s="16">
        <f t="shared" si="57"/>
        <v>685.86599999999987</v>
      </c>
      <c r="J113" s="8"/>
    </row>
    <row r="114" spans="1:10" s="47" customFormat="1" ht="21" customHeight="1" thickBot="1">
      <c r="A114" s="321"/>
      <c r="B114" s="5" t="s">
        <v>50</v>
      </c>
      <c r="C114" s="15"/>
      <c r="D114" s="23"/>
      <c r="E114" s="15"/>
      <c r="F114" s="15"/>
      <c r="G114" s="15"/>
      <c r="H114" s="15"/>
      <c r="I114" s="61">
        <f>SUM(I100:I113)</f>
        <v>64928.998000000007</v>
      </c>
      <c r="J114" s="8"/>
    </row>
    <row r="115" spans="1:10" s="47" customFormat="1" ht="21" customHeight="1">
      <c r="A115" s="308">
        <v>4.4000000000000004</v>
      </c>
      <c r="B115" s="36" t="s">
        <v>413</v>
      </c>
      <c r="C115" s="76"/>
      <c r="D115" s="75"/>
      <c r="E115" s="76"/>
      <c r="F115" s="76"/>
      <c r="G115" s="76"/>
      <c r="H115" s="76"/>
      <c r="I115" s="29"/>
      <c r="J115" s="82"/>
    </row>
    <row r="116" spans="1:10" ht="21" customHeight="1">
      <c r="A116" s="350"/>
      <c r="B116" s="174" t="s">
        <v>414</v>
      </c>
      <c r="C116" s="26"/>
      <c r="D116" s="25"/>
      <c r="E116" s="26"/>
      <c r="F116" s="26"/>
      <c r="G116" s="26"/>
      <c r="H116" s="26"/>
      <c r="I116" s="16"/>
      <c r="J116" s="11"/>
    </row>
    <row r="117" spans="1:10" s="47" customFormat="1" ht="21" customHeight="1">
      <c r="A117" s="321"/>
      <c r="B117" s="14" t="s">
        <v>415</v>
      </c>
      <c r="C117" s="15">
        <v>1</v>
      </c>
      <c r="D117" s="23" t="s">
        <v>125</v>
      </c>
      <c r="E117" s="15">
        <v>3250</v>
      </c>
      <c r="F117" s="15">
        <f t="shared" ref="F117:F118" si="59">C117*E117</f>
        <v>3250</v>
      </c>
      <c r="G117" s="15">
        <v>1000</v>
      </c>
      <c r="H117" s="15">
        <f>C117*G117</f>
        <v>1000</v>
      </c>
      <c r="I117" s="16">
        <f t="shared" ref="I117:I118" si="60">F117+H117</f>
        <v>4250</v>
      </c>
      <c r="J117" s="8"/>
    </row>
    <row r="118" spans="1:10" s="47" customFormat="1" ht="21" customHeight="1">
      <c r="A118" s="321"/>
      <c r="B118" s="14" t="s">
        <v>416</v>
      </c>
      <c r="C118" s="15">
        <v>1</v>
      </c>
      <c r="D118" s="23" t="s">
        <v>125</v>
      </c>
      <c r="E118" s="15">
        <v>2500</v>
      </c>
      <c r="F118" s="15">
        <f t="shared" si="59"/>
        <v>2500</v>
      </c>
      <c r="G118" s="15">
        <v>300</v>
      </c>
      <c r="H118" s="15">
        <f t="shared" ref="H118" si="61">C118*G118</f>
        <v>300</v>
      </c>
      <c r="I118" s="16">
        <f t="shared" si="60"/>
        <v>2800</v>
      </c>
      <c r="J118" s="8"/>
    </row>
    <row r="119" spans="1:10" s="47" customFormat="1" ht="21" customHeight="1">
      <c r="A119" s="321"/>
      <c r="B119" s="56" t="s">
        <v>417</v>
      </c>
      <c r="C119" s="22"/>
      <c r="D119" s="23"/>
      <c r="E119" s="15"/>
      <c r="F119" s="15"/>
      <c r="G119" s="15"/>
      <c r="H119" s="15"/>
      <c r="I119" s="16"/>
      <c r="J119" s="8"/>
    </row>
    <row r="120" spans="1:10" s="47" customFormat="1" ht="21" customHeight="1">
      <c r="A120" s="321"/>
      <c r="B120" s="14" t="s">
        <v>418</v>
      </c>
      <c r="C120" s="15">
        <v>15</v>
      </c>
      <c r="D120" s="23" t="s">
        <v>125</v>
      </c>
      <c r="E120" s="15">
        <v>153</v>
      </c>
      <c r="F120" s="15">
        <f t="shared" ref="F120" si="62">C120*E120</f>
        <v>2295</v>
      </c>
      <c r="G120" s="15">
        <v>90</v>
      </c>
      <c r="H120" s="15">
        <f t="shared" ref="H120" si="63">C120*G120</f>
        <v>1350</v>
      </c>
      <c r="I120" s="16">
        <f t="shared" ref="I120" si="64">F120+H120</f>
        <v>3645</v>
      </c>
      <c r="J120" s="8"/>
    </row>
    <row r="121" spans="1:10" s="47" customFormat="1" ht="21" customHeight="1">
      <c r="A121" s="321"/>
      <c r="B121" s="56" t="s">
        <v>419</v>
      </c>
      <c r="C121" s="22"/>
      <c r="D121" s="23"/>
      <c r="E121" s="15"/>
      <c r="F121" s="15"/>
      <c r="G121" s="15"/>
      <c r="H121" s="15"/>
      <c r="I121" s="16"/>
      <c r="J121" s="8"/>
    </row>
    <row r="122" spans="1:10" s="47" customFormat="1" ht="21" customHeight="1">
      <c r="A122" s="321"/>
      <c r="B122" s="8" t="s">
        <v>420</v>
      </c>
      <c r="C122" s="15">
        <v>268</v>
      </c>
      <c r="D122" s="23" t="s">
        <v>157</v>
      </c>
      <c r="E122" s="15">
        <v>9.35</v>
      </c>
      <c r="F122" s="15">
        <f>C122*E122</f>
        <v>2505.7999999999997</v>
      </c>
      <c r="G122" s="15">
        <v>6</v>
      </c>
      <c r="H122" s="15">
        <f>C122*G122</f>
        <v>1608</v>
      </c>
      <c r="I122" s="16">
        <f t="shared" ref="I122:I123" si="65">F122+H122</f>
        <v>4113.7999999999993</v>
      </c>
      <c r="J122" s="8"/>
    </row>
    <row r="123" spans="1:10" s="47" customFormat="1" ht="21" customHeight="1">
      <c r="A123" s="321"/>
      <c r="B123" s="8" t="s">
        <v>362</v>
      </c>
      <c r="C123" s="15">
        <v>1</v>
      </c>
      <c r="D123" s="23" t="s">
        <v>50</v>
      </c>
      <c r="E123" s="15">
        <f>(F122)*5%</f>
        <v>125.28999999999999</v>
      </c>
      <c r="F123" s="15">
        <f t="shared" ref="F123" si="66">C123*E123</f>
        <v>125.28999999999999</v>
      </c>
      <c r="G123" s="15">
        <v>0</v>
      </c>
      <c r="H123" s="15">
        <f t="shared" ref="H123" si="67">C123*G123</f>
        <v>0</v>
      </c>
      <c r="I123" s="16">
        <f t="shared" si="65"/>
        <v>125.28999999999999</v>
      </c>
      <c r="J123" s="8"/>
    </row>
    <row r="124" spans="1:10" s="47" customFormat="1" ht="21" customHeight="1">
      <c r="A124" s="321"/>
      <c r="B124" s="56" t="s">
        <v>402</v>
      </c>
      <c r="C124" s="22"/>
      <c r="D124" s="23"/>
      <c r="E124" s="15"/>
      <c r="F124" s="15"/>
      <c r="G124" s="15"/>
      <c r="H124" s="15"/>
      <c r="I124" s="16"/>
      <c r="J124" s="8"/>
    </row>
    <row r="125" spans="1:10" s="47" customFormat="1" ht="21" customHeight="1">
      <c r="A125" s="298"/>
      <c r="B125" s="82" t="s">
        <v>403</v>
      </c>
      <c r="C125" s="76">
        <v>86</v>
      </c>
      <c r="D125" s="75" t="s">
        <v>157</v>
      </c>
      <c r="E125" s="76">
        <v>14.73</v>
      </c>
      <c r="F125" s="76">
        <f>C125*E125</f>
        <v>1266.78</v>
      </c>
      <c r="G125" s="76">
        <v>20</v>
      </c>
      <c r="H125" s="76">
        <f t="shared" ref="H125:H127" si="68">C125*G125</f>
        <v>1720</v>
      </c>
      <c r="I125" s="16">
        <f t="shared" ref="I125:I127" si="69">F125+H125</f>
        <v>2986.7799999999997</v>
      </c>
      <c r="J125" s="82"/>
    </row>
    <row r="126" spans="1:10" s="47" customFormat="1" ht="21" customHeight="1">
      <c r="A126" s="321"/>
      <c r="B126" s="8" t="s">
        <v>363</v>
      </c>
      <c r="C126" s="15">
        <v>12</v>
      </c>
      <c r="D126" s="23" t="s">
        <v>157</v>
      </c>
      <c r="E126" s="15">
        <v>19.18</v>
      </c>
      <c r="F126" s="15">
        <f>C126*E126</f>
        <v>230.16</v>
      </c>
      <c r="G126" s="15">
        <v>23</v>
      </c>
      <c r="H126" s="15">
        <f t="shared" si="68"/>
        <v>276</v>
      </c>
      <c r="I126" s="16">
        <f t="shared" si="69"/>
        <v>506.15999999999997</v>
      </c>
      <c r="J126" s="8"/>
    </row>
    <row r="127" spans="1:10" s="47" customFormat="1" ht="21" customHeight="1">
      <c r="A127" s="298"/>
      <c r="B127" s="82" t="s">
        <v>362</v>
      </c>
      <c r="C127" s="76">
        <v>1</v>
      </c>
      <c r="D127" s="75" t="s">
        <v>50</v>
      </c>
      <c r="E127" s="76">
        <f>(F125+F126)*15%</f>
        <v>224.541</v>
      </c>
      <c r="F127" s="76">
        <f t="shared" ref="F127" si="70">C127*E127</f>
        <v>224.541</v>
      </c>
      <c r="G127" s="76">
        <v>0</v>
      </c>
      <c r="H127" s="76">
        <f t="shared" si="68"/>
        <v>0</v>
      </c>
      <c r="I127" s="16">
        <f t="shared" si="69"/>
        <v>224.541</v>
      </c>
      <c r="J127" s="82"/>
    </row>
    <row r="128" spans="1:10" s="47" customFormat="1" ht="21" customHeight="1" thickBot="1">
      <c r="A128" s="321"/>
      <c r="B128" s="5" t="s">
        <v>50</v>
      </c>
      <c r="C128" s="15"/>
      <c r="D128" s="23"/>
      <c r="E128" s="15"/>
      <c r="F128" s="15"/>
      <c r="G128" s="15"/>
      <c r="H128" s="15"/>
      <c r="I128" s="61">
        <f>SUM(I117:I127)</f>
        <v>18651.571</v>
      </c>
      <c r="J128" s="8"/>
    </row>
    <row r="129" spans="1:10" ht="21" customHeight="1">
      <c r="A129" s="295">
        <v>4.5</v>
      </c>
      <c r="B129" s="174" t="s">
        <v>421</v>
      </c>
      <c r="C129" s="15"/>
      <c r="D129" s="23"/>
      <c r="E129" s="15"/>
      <c r="F129" s="15"/>
      <c r="G129" s="15"/>
      <c r="H129" s="15"/>
      <c r="I129" s="16"/>
      <c r="J129" s="8"/>
    </row>
    <row r="130" spans="1:10" s="47" customFormat="1" ht="21" customHeight="1">
      <c r="A130" s="330"/>
      <c r="B130" s="56" t="s">
        <v>422</v>
      </c>
      <c r="C130" s="15"/>
      <c r="D130" s="23"/>
      <c r="E130" s="15"/>
      <c r="F130" s="15"/>
      <c r="G130" s="15"/>
      <c r="H130" s="15"/>
      <c r="I130" s="16"/>
      <c r="J130" s="8"/>
    </row>
    <row r="131" spans="1:10" s="47" customFormat="1" ht="21" customHeight="1">
      <c r="A131" s="321"/>
      <c r="B131" s="14" t="s">
        <v>423</v>
      </c>
      <c r="C131" s="15">
        <v>35</v>
      </c>
      <c r="D131" s="23" t="s">
        <v>125</v>
      </c>
      <c r="E131" s="15">
        <v>218</v>
      </c>
      <c r="F131" s="15">
        <f>C131*E131</f>
        <v>7630</v>
      </c>
      <c r="G131" s="15">
        <v>110</v>
      </c>
      <c r="H131" s="15">
        <f>C131*G131</f>
        <v>3850</v>
      </c>
      <c r="I131" s="16">
        <f t="shared" ref="I131:I133" si="71">F131+H131</f>
        <v>11480</v>
      </c>
      <c r="J131" s="8"/>
    </row>
    <row r="132" spans="1:10" s="47" customFormat="1" ht="21" customHeight="1">
      <c r="A132" s="348"/>
      <c r="B132" s="14" t="s">
        <v>424</v>
      </c>
      <c r="C132" s="15">
        <v>2</v>
      </c>
      <c r="D132" s="23" t="s">
        <v>125</v>
      </c>
      <c r="E132" s="15">
        <v>418</v>
      </c>
      <c r="F132" s="15">
        <f>C132*E132</f>
        <v>836</v>
      </c>
      <c r="G132" s="15">
        <v>110</v>
      </c>
      <c r="H132" s="15">
        <f>C132*G132</f>
        <v>220</v>
      </c>
      <c r="I132" s="16">
        <f t="shared" si="71"/>
        <v>1056</v>
      </c>
      <c r="J132" s="11"/>
    </row>
    <row r="133" spans="1:10" s="47" customFormat="1" ht="21" customHeight="1">
      <c r="A133" s="348"/>
      <c r="B133" s="14" t="s">
        <v>425</v>
      </c>
      <c r="C133" s="15">
        <v>35</v>
      </c>
      <c r="D133" s="23" t="s">
        <v>426</v>
      </c>
      <c r="E133" s="15">
        <v>140</v>
      </c>
      <c r="F133" s="15">
        <f>C133*E133</f>
        <v>4900</v>
      </c>
      <c r="G133" s="15">
        <v>0</v>
      </c>
      <c r="H133" s="15">
        <f>C133*G133</f>
        <v>0</v>
      </c>
      <c r="I133" s="16">
        <f t="shared" si="71"/>
        <v>4900</v>
      </c>
      <c r="J133" s="11"/>
    </row>
    <row r="134" spans="1:10" s="47" customFormat="1" ht="21" customHeight="1">
      <c r="A134" s="321"/>
      <c r="B134" s="56" t="s">
        <v>419</v>
      </c>
      <c r="C134" s="22"/>
      <c r="D134" s="23"/>
      <c r="E134" s="15"/>
      <c r="F134" s="15"/>
      <c r="G134" s="15"/>
      <c r="H134" s="15"/>
      <c r="I134" s="16"/>
      <c r="J134" s="8"/>
    </row>
    <row r="135" spans="1:10" s="47" customFormat="1" ht="21" customHeight="1">
      <c r="A135" s="298"/>
      <c r="B135" s="82" t="s">
        <v>427</v>
      </c>
      <c r="C135" s="76">
        <v>847</v>
      </c>
      <c r="D135" s="75" t="s">
        <v>157</v>
      </c>
      <c r="E135" s="76">
        <v>15</v>
      </c>
      <c r="F135" s="76">
        <f>C135*E135</f>
        <v>12705</v>
      </c>
      <c r="G135" s="76">
        <v>6</v>
      </c>
      <c r="H135" s="76">
        <f>C135*G135</f>
        <v>5082</v>
      </c>
      <c r="I135" s="29">
        <f t="shared" ref="I135:I140" si="72">F135+H135</f>
        <v>17787</v>
      </c>
      <c r="J135" s="82"/>
    </row>
    <row r="136" spans="1:10" s="47" customFormat="1" ht="21" customHeight="1">
      <c r="A136" s="321"/>
      <c r="B136" s="8" t="s">
        <v>362</v>
      </c>
      <c r="C136" s="15">
        <v>1</v>
      </c>
      <c r="D136" s="23" t="s">
        <v>50</v>
      </c>
      <c r="E136" s="15">
        <v>0</v>
      </c>
      <c r="F136" s="15">
        <f>C136*E136</f>
        <v>0</v>
      </c>
      <c r="G136" s="15">
        <v>0</v>
      </c>
      <c r="H136" s="15">
        <f>C136*G136</f>
        <v>0</v>
      </c>
      <c r="I136" s="16">
        <f t="shared" si="72"/>
        <v>0</v>
      </c>
      <c r="J136" s="8"/>
    </row>
    <row r="137" spans="1:10" s="47" customFormat="1" ht="21" customHeight="1">
      <c r="A137" s="321"/>
      <c r="B137" s="56" t="s">
        <v>402</v>
      </c>
      <c r="C137" s="22"/>
      <c r="D137" s="23"/>
      <c r="E137" s="15"/>
      <c r="F137" s="15"/>
      <c r="G137" s="15"/>
      <c r="H137" s="15"/>
      <c r="I137" s="16"/>
      <c r="J137" s="8"/>
    </row>
    <row r="138" spans="1:10" s="47" customFormat="1" ht="21" customHeight="1">
      <c r="A138" s="321"/>
      <c r="B138" s="8" t="s">
        <v>403</v>
      </c>
      <c r="C138" s="15">
        <v>161</v>
      </c>
      <c r="D138" s="23" t="s">
        <v>157</v>
      </c>
      <c r="E138" s="15">
        <v>14.73</v>
      </c>
      <c r="F138" s="15">
        <f>C138*E138</f>
        <v>2371.5300000000002</v>
      </c>
      <c r="G138" s="15">
        <v>20</v>
      </c>
      <c r="H138" s="15">
        <f t="shared" ref="H138:H140" si="73">C138*G138</f>
        <v>3220</v>
      </c>
      <c r="I138" s="16">
        <f t="shared" si="72"/>
        <v>5591.5300000000007</v>
      </c>
      <c r="J138" s="8"/>
    </row>
    <row r="139" spans="1:10" s="47" customFormat="1" ht="21" customHeight="1">
      <c r="A139" s="321"/>
      <c r="B139" s="8" t="s">
        <v>363</v>
      </c>
      <c r="C139" s="15">
        <v>24</v>
      </c>
      <c r="D139" s="23" t="s">
        <v>157</v>
      </c>
      <c r="E139" s="15">
        <v>19.18</v>
      </c>
      <c r="F139" s="15">
        <f>C139*E139</f>
        <v>460.32</v>
      </c>
      <c r="G139" s="15">
        <v>23</v>
      </c>
      <c r="H139" s="15">
        <f t="shared" si="73"/>
        <v>552</v>
      </c>
      <c r="I139" s="16">
        <f t="shared" si="72"/>
        <v>1012.3199999999999</v>
      </c>
      <c r="J139" s="8"/>
    </row>
    <row r="140" spans="1:10" s="47" customFormat="1" ht="21" customHeight="1">
      <c r="A140" s="321"/>
      <c r="B140" s="8" t="s">
        <v>362</v>
      </c>
      <c r="C140" s="15">
        <v>1</v>
      </c>
      <c r="D140" s="23" t="s">
        <v>50</v>
      </c>
      <c r="E140" s="15">
        <f>(F138+F139)*15%</f>
        <v>424.77750000000003</v>
      </c>
      <c r="F140" s="15">
        <f t="shared" ref="F140" si="74">C140*E140</f>
        <v>424.77750000000003</v>
      </c>
      <c r="G140" s="15">
        <v>0</v>
      </c>
      <c r="H140" s="15">
        <f t="shared" si="73"/>
        <v>0</v>
      </c>
      <c r="I140" s="16">
        <f t="shared" si="72"/>
        <v>424.77750000000003</v>
      </c>
      <c r="J140" s="8"/>
    </row>
    <row r="141" spans="1:10" s="47" customFormat="1" ht="21" customHeight="1" thickBot="1">
      <c r="A141" s="321"/>
      <c r="B141" s="5" t="s">
        <v>50</v>
      </c>
      <c r="C141" s="15"/>
      <c r="D141" s="23"/>
      <c r="E141" s="15"/>
      <c r="F141" s="15"/>
      <c r="G141" s="15"/>
      <c r="H141" s="15"/>
      <c r="I141" s="61">
        <f>SUM(I131:I140)</f>
        <v>42251.627499999995</v>
      </c>
      <c r="J141" s="8"/>
    </row>
    <row r="142" spans="1:10" s="47" customFormat="1" ht="21" customHeight="1">
      <c r="A142" s="321"/>
      <c r="B142" s="5"/>
      <c r="C142" s="15"/>
      <c r="D142" s="23"/>
      <c r="E142" s="15"/>
      <c r="F142" s="15"/>
      <c r="G142" s="15"/>
      <c r="H142" s="15"/>
      <c r="I142" s="29"/>
      <c r="J142" s="8"/>
    </row>
    <row r="143" spans="1:10" s="47" customFormat="1" ht="21" customHeight="1">
      <c r="A143" s="302">
        <v>4.5999999999999996</v>
      </c>
      <c r="B143" s="56" t="s">
        <v>428</v>
      </c>
      <c r="C143" s="15"/>
      <c r="D143" s="23"/>
      <c r="E143" s="15"/>
      <c r="F143" s="15"/>
      <c r="G143" s="15"/>
      <c r="H143" s="15"/>
      <c r="I143" s="16"/>
      <c r="J143" s="8"/>
    </row>
    <row r="144" spans="1:10" s="47" customFormat="1" ht="21" customHeight="1">
      <c r="A144" s="321"/>
      <c r="B144" s="8" t="s">
        <v>429</v>
      </c>
      <c r="C144" s="15">
        <v>1</v>
      </c>
      <c r="D144" s="23" t="s">
        <v>125</v>
      </c>
      <c r="E144" s="15">
        <v>11000</v>
      </c>
      <c r="F144" s="15">
        <f t="shared" ref="F144:F149" si="75">C144*E144</f>
        <v>11000</v>
      </c>
      <c r="G144" s="15">
        <v>2000</v>
      </c>
      <c r="H144" s="15">
        <f>C144*G144</f>
        <v>2000</v>
      </c>
      <c r="I144" s="16">
        <f t="shared" ref="I144" si="76">F144+H144</f>
        <v>13000</v>
      </c>
      <c r="J144" s="8"/>
    </row>
    <row r="145" spans="1:10" s="47" customFormat="1" ht="21" customHeight="1">
      <c r="A145" s="321"/>
      <c r="B145" s="8" t="s">
        <v>430</v>
      </c>
      <c r="C145" s="15">
        <v>15</v>
      </c>
      <c r="D145" s="23" t="s">
        <v>125</v>
      </c>
      <c r="E145" s="15">
        <v>1188</v>
      </c>
      <c r="F145" s="15">
        <f t="shared" si="75"/>
        <v>17820</v>
      </c>
      <c r="G145" s="15">
        <v>100</v>
      </c>
      <c r="H145" s="15">
        <f t="shared" ref="H145:H149" si="77">C145*G145</f>
        <v>1500</v>
      </c>
      <c r="I145" s="16">
        <f t="shared" ref="I145:I149" si="78">F145+H145</f>
        <v>19320</v>
      </c>
      <c r="J145" s="8"/>
    </row>
    <row r="146" spans="1:10" s="47" customFormat="1" ht="21" customHeight="1">
      <c r="A146" s="321"/>
      <c r="B146" s="14" t="s">
        <v>431</v>
      </c>
      <c r="C146" s="15">
        <v>2</v>
      </c>
      <c r="D146" s="23" t="s">
        <v>125</v>
      </c>
      <c r="E146" s="15">
        <v>1760</v>
      </c>
      <c r="F146" s="15">
        <f t="shared" si="75"/>
        <v>3520</v>
      </c>
      <c r="G146" s="15">
        <v>90</v>
      </c>
      <c r="H146" s="15">
        <f t="shared" si="77"/>
        <v>180</v>
      </c>
      <c r="I146" s="16">
        <f t="shared" si="78"/>
        <v>3700</v>
      </c>
      <c r="J146" s="8"/>
    </row>
    <row r="147" spans="1:10" s="47" customFormat="1" ht="21" customHeight="1">
      <c r="A147" s="321"/>
      <c r="B147" s="8" t="s">
        <v>432</v>
      </c>
      <c r="C147" s="15">
        <v>2</v>
      </c>
      <c r="D147" s="23" t="s">
        <v>125</v>
      </c>
      <c r="E147" s="15">
        <v>600</v>
      </c>
      <c r="F147" s="15">
        <f t="shared" si="75"/>
        <v>1200</v>
      </c>
      <c r="G147" s="15">
        <v>90</v>
      </c>
      <c r="H147" s="15">
        <f t="shared" si="77"/>
        <v>180</v>
      </c>
      <c r="I147" s="16">
        <f t="shared" si="78"/>
        <v>1380</v>
      </c>
      <c r="J147" s="8"/>
    </row>
    <row r="148" spans="1:10" s="47" customFormat="1" ht="21" customHeight="1">
      <c r="A148" s="321"/>
      <c r="B148" s="8" t="s">
        <v>433</v>
      </c>
      <c r="C148" s="15">
        <v>2</v>
      </c>
      <c r="D148" s="23" t="s">
        <v>125</v>
      </c>
      <c r="E148" s="15">
        <v>2283</v>
      </c>
      <c r="F148" s="15">
        <f t="shared" si="75"/>
        <v>4566</v>
      </c>
      <c r="G148" s="15">
        <v>100</v>
      </c>
      <c r="H148" s="15">
        <f t="shared" si="77"/>
        <v>200</v>
      </c>
      <c r="I148" s="16">
        <f t="shared" si="78"/>
        <v>4766</v>
      </c>
      <c r="J148" s="8"/>
    </row>
    <row r="149" spans="1:10" s="47" customFormat="1" ht="21" customHeight="1">
      <c r="A149" s="321"/>
      <c r="B149" s="8" t="s">
        <v>434</v>
      </c>
      <c r="C149" s="15">
        <v>6</v>
      </c>
      <c r="D149" s="23" t="s">
        <v>125</v>
      </c>
      <c r="E149" s="15">
        <v>3500</v>
      </c>
      <c r="F149" s="15">
        <f t="shared" si="75"/>
        <v>21000</v>
      </c>
      <c r="G149" s="15">
        <v>200</v>
      </c>
      <c r="H149" s="15">
        <f t="shared" si="77"/>
        <v>1200</v>
      </c>
      <c r="I149" s="16">
        <f t="shared" si="78"/>
        <v>22200</v>
      </c>
      <c r="J149" s="8"/>
    </row>
    <row r="150" spans="1:10" s="47" customFormat="1" ht="21" customHeight="1">
      <c r="A150" s="321"/>
      <c r="B150" s="56" t="s">
        <v>419</v>
      </c>
      <c r="C150" s="15"/>
      <c r="D150" s="23"/>
      <c r="E150" s="15"/>
      <c r="F150" s="15"/>
      <c r="G150" s="15"/>
      <c r="H150" s="15"/>
      <c r="I150" s="16"/>
      <c r="J150" s="8"/>
    </row>
    <row r="151" spans="1:10" s="47" customFormat="1" ht="21" customHeight="1">
      <c r="A151" s="321"/>
      <c r="B151" s="8" t="s">
        <v>435</v>
      </c>
      <c r="C151" s="15">
        <v>98</v>
      </c>
      <c r="D151" s="23" t="s">
        <v>157</v>
      </c>
      <c r="E151" s="15">
        <v>17.670000000000002</v>
      </c>
      <c r="F151" s="15">
        <f>C151*E151</f>
        <v>1731.66</v>
      </c>
      <c r="G151" s="15">
        <v>7</v>
      </c>
      <c r="H151" s="15">
        <f>C151*G151</f>
        <v>686</v>
      </c>
      <c r="I151" s="16">
        <f t="shared" ref="I151:I152" si="79">F151+H151</f>
        <v>2417.66</v>
      </c>
      <c r="J151" s="8"/>
    </row>
    <row r="152" spans="1:10" s="47" customFormat="1" ht="21" customHeight="1">
      <c r="A152" s="321"/>
      <c r="B152" s="8" t="s">
        <v>362</v>
      </c>
      <c r="C152" s="15">
        <v>1</v>
      </c>
      <c r="D152" s="23" t="s">
        <v>50</v>
      </c>
      <c r="E152" s="15">
        <f>F151*5%</f>
        <v>86.583000000000013</v>
      </c>
      <c r="F152" s="15">
        <f>C152*E152</f>
        <v>86.583000000000013</v>
      </c>
      <c r="G152" s="15">
        <v>0</v>
      </c>
      <c r="H152" s="15">
        <f>C152*G152</f>
        <v>0</v>
      </c>
      <c r="I152" s="16">
        <f t="shared" si="79"/>
        <v>86.583000000000013</v>
      </c>
      <c r="J152" s="8"/>
    </row>
    <row r="153" spans="1:10" s="47" customFormat="1" ht="21" customHeight="1">
      <c r="A153" s="321"/>
      <c r="B153" s="56" t="s">
        <v>402</v>
      </c>
      <c r="C153" s="15"/>
      <c r="D153" s="23"/>
      <c r="E153" s="15"/>
      <c r="F153" s="15"/>
      <c r="G153" s="15"/>
      <c r="H153" s="15"/>
      <c r="I153" s="16"/>
      <c r="J153" s="8"/>
    </row>
    <row r="154" spans="1:10" s="47" customFormat="1" ht="21" customHeight="1">
      <c r="A154" s="321"/>
      <c r="B154" s="8" t="s">
        <v>403</v>
      </c>
      <c r="C154" s="15">
        <v>98</v>
      </c>
      <c r="D154" s="23" t="s">
        <v>157</v>
      </c>
      <c r="E154" s="15">
        <v>14.73</v>
      </c>
      <c r="F154" s="15">
        <f>C154*E154</f>
        <v>1443.54</v>
      </c>
      <c r="G154" s="15">
        <v>20</v>
      </c>
      <c r="H154" s="15">
        <f t="shared" ref="H154" si="80">C154*G154</f>
        <v>1960</v>
      </c>
      <c r="I154" s="16">
        <f t="shared" ref="I154:I155" si="81">F154+H154</f>
        <v>3403.54</v>
      </c>
      <c r="J154" s="8"/>
    </row>
    <row r="155" spans="1:10" s="47" customFormat="1" ht="21" customHeight="1">
      <c r="A155" s="298"/>
      <c r="B155" s="82" t="s">
        <v>362</v>
      </c>
      <c r="C155" s="76">
        <v>1</v>
      </c>
      <c r="D155" s="75" t="s">
        <v>50</v>
      </c>
      <c r="E155" s="76">
        <f>(F154)*15%</f>
        <v>216.53099999999998</v>
      </c>
      <c r="F155" s="76">
        <f>C155*E155</f>
        <v>216.53099999999998</v>
      </c>
      <c r="G155" s="76">
        <v>0</v>
      </c>
      <c r="H155" s="76">
        <f>C155*G155</f>
        <v>0</v>
      </c>
      <c r="I155" s="29">
        <f t="shared" si="81"/>
        <v>216.53099999999998</v>
      </c>
      <c r="J155" s="82"/>
    </row>
    <row r="156" spans="1:10" s="47" customFormat="1" ht="21" customHeight="1" thickBot="1">
      <c r="A156" s="298"/>
      <c r="B156" s="5" t="s">
        <v>50</v>
      </c>
      <c r="C156" s="15"/>
      <c r="D156" s="23"/>
      <c r="E156" s="15"/>
      <c r="F156" s="15"/>
      <c r="G156" s="15"/>
      <c r="H156" s="15"/>
      <c r="I156" s="61">
        <f>SUM(I144:I155)</f>
        <v>70490.313999999998</v>
      </c>
      <c r="J156" s="82"/>
    </row>
    <row r="157" spans="1:10" ht="21" customHeight="1">
      <c r="A157" s="295">
        <v>4.7</v>
      </c>
      <c r="B157" s="180" t="s">
        <v>436</v>
      </c>
      <c r="C157" s="15"/>
      <c r="D157" s="57"/>
      <c r="E157" s="15"/>
      <c r="F157" s="15"/>
      <c r="G157" s="15"/>
      <c r="H157" s="15"/>
      <c r="I157" s="16"/>
      <c r="J157" s="8"/>
    </row>
    <row r="158" spans="1:10" s="47" customFormat="1" ht="21" customHeight="1">
      <c r="A158" s="321"/>
      <c r="B158" s="14" t="s">
        <v>437</v>
      </c>
      <c r="C158" s="15">
        <v>12</v>
      </c>
      <c r="D158" s="23" t="s">
        <v>125</v>
      </c>
      <c r="E158" s="15">
        <v>500</v>
      </c>
      <c r="F158" s="15">
        <f>C158*E158</f>
        <v>6000</v>
      </c>
      <c r="G158" s="15">
        <v>100</v>
      </c>
      <c r="H158" s="15">
        <f>C158*G158</f>
        <v>1200</v>
      </c>
      <c r="I158" s="16">
        <f t="shared" ref="I158:I160" si="82">F158+H158</f>
        <v>7200</v>
      </c>
      <c r="J158" s="8"/>
    </row>
    <row r="159" spans="1:10" s="47" customFormat="1" ht="21" customHeight="1">
      <c r="A159" s="298"/>
      <c r="B159" s="14" t="s">
        <v>438</v>
      </c>
      <c r="C159" s="15">
        <v>1</v>
      </c>
      <c r="D159" s="23" t="s">
        <v>125</v>
      </c>
      <c r="E159" s="15">
        <v>700</v>
      </c>
      <c r="F159" s="15">
        <f>C159*E159</f>
        <v>700</v>
      </c>
      <c r="G159" s="15">
        <v>90</v>
      </c>
      <c r="H159" s="15">
        <f>C159*G159</f>
        <v>90</v>
      </c>
      <c r="I159" s="16">
        <f t="shared" si="82"/>
        <v>790</v>
      </c>
      <c r="J159" s="82"/>
    </row>
    <row r="160" spans="1:10" s="47" customFormat="1" ht="21" customHeight="1">
      <c r="A160" s="321"/>
      <c r="B160" s="14" t="s">
        <v>439</v>
      </c>
      <c r="C160" s="15">
        <v>1</v>
      </c>
      <c r="D160" s="23" t="s">
        <v>125</v>
      </c>
      <c r="E160" s="15">
        <v>290</v>
      </c>
      <c r="F160" s="15">
        <f>C160*E160</f>
        <v>290</v>
      </c>
      <c r="G160" s="15">
        <v>90</v>
      </c>
      <c r="H160" s="15">
        <f>C160*G160</f>
        <v>90</v>
      </c>
      <c r="I160" s="16">
        <f t="shared" si="82"/>
        <v>380</v>
      </c>
      <c r="J160" s="8"/>
    </row>
    <row r="161" spans="1:10" s="47" customFormat="1" ht="21" customHeight="1">
      <c r="A161" s="321"/>
      <c r="B161" s="8" t="s">
        <v>419</v>
      </c>
      <c r="C161" s="15"/>
      <c r="D161" s="23"/>
      <c r="E161" s="15"/>
      <c r="F161" s="15"/>
      <c r="G161" s="15"/>
      <c r="H161" s="15"/>
      <c r="I161" s="16"/>
      <c r="J161" s="8"/>
    </row>
    <row r="162" spans="1:10" s="47" customFormat="1" ht="21" customHeight="1">
      <c r="A162" s="321"/>
      <c r="B162" s="14" t="s">
        <v>440</v>
      </c>
      <c r="C162" s="15">
        <v>24</v>
      </c>
      <c r="D162" s="23" t="s">
        <v>157</v>
      </c>
      <c r="E162" s="15">
        <v>295</v>
      </c>
      <c r="F162" s="15">
        <f>C162*E162</f>
        <v>7080</v>
      </c>
      <c r="G162" s="15">
        <v>6</v>
      </c>
      <c r="H162" s="15">
        <f>C162*G162</f>
        <v>144</v>
      </c>
      <c r="I162" s="16">
        <f t="shared" ref="I162:I164" si="83">F162+H162</f>
        <v>7224</v>
      </c>
      <c r="J162" s="8"/>
    </row>
    <row r="163" spans="1:10" s="47" customFormat="1" ht="21" customHeight="1">
      <c r="A163" s="298"/>
      <c r="B163" s="113" t="s">
        <v>441</v>
      </c>
      <c r="C163" s="76">
        <v>196</v>
      </c>
      <c r="D163" s="75" t="s">
        <v>157</v>
      </c>
      <c r="E163" s="76">
        <v>15</v>
      </c>
      <c r="F163" s="76">
        <f>C163*E163</f>
        <v>2940</v>
      </c>
      <c r="G163" s="76">
        <v>6</v>
      </c>
      <c r="H163" s="76">
        <f>C163*G163</f>
        <v>1176</v>
      </c>
      <c r="I163" s="16">
        <f t="shared" si="83"/>
        <v>4116</v>
      </c>
      <c r="J163" s="82"/>
    </row>
    <row r="164" spans="1:10" s="47" customFormat="1" ht="21" customHeight="1">
      <c r="A164" s="321"/>
      <c r="B164" s="14" t="s">
        <v>442</v>
      </c>
      <c r="C164" s="15">
        <v>1</v>
      </c>
      <c r="D164" s="23" t="s">
        <v>50</v>
      </c>
      <c r="E164" s="15">
        <f>(F162+F163)*10%</f>
        <v>1002</v>
      </c>
      <c r="F164" s="15">
        <f>C164*E164</f>
        <v>1002</v>
      </c>
      <c r="G164" s="15">
        <v>0</v>
      </c>
      <c r="H164" s="15">
        <f>C164*G164</f>
        <v>0</v>
      </c>
      <c r="I164" s="16">
        <f t="shared" si="83"/>
        <v>1002</v>
      </c>
      <c r="J164" s="8"/>
    </row>
    <row r="165" spans="1:10" s="47" customFormat="1" ht="21" customHeight="1">
      <c r="A165" s="298"/>
      <c r="B165" s="36" t="s">
        <v>402</v>
      </c>
      <c r="C165" s="76"/>
      <c r="D165" s="75"/>
      <c r="E165" s="76"/>
      <c r="F165" s="76"/>
      <c r="G165" s="76"/>
      <c r="H165" s="76"/>
      <c r="I165" s="29"/>
      <c r="J165" s="82"/>
    </row>
    <row r="166" spans="1:10" s="47" customFormat="1" ht="21" customHeight="1">
      <c r="A166" s="298"/>
      <c r="B166" s="113" t="s">
        <v>443</v>
      </c>
      <c r="C166" s="76">
        <v>202</v>
      </c>
      <c r="D166" s="75" t="s">
        <v>157</v>
      </c>
      <c r="E166" s="76">
        <v>14.73</v>
      </c>
      <c r="F166" s="76">
        <f>C166*E166</f>
        <v>2975.46</v>
      </c>
      <c r="G166" s="76">
        <v>20</v>
      </c>
      <c r="H166" s="76">
        <f t="shared" ref="H166" si="84">C166*G166</f>
        <v>4040</v>
      </c>
      <c r="I166" s="16">
        <f t="shared" ref="I166:I167" si="85">F166+H166</f>
        <v>7015.46</v>
      </c>
      <c r="J166" s="82"/>
    </row>
    <row r="167" spans="1:10" s="47" customFormat="1" ht="21" customHeight="1">
      <c r="A167" s="298"/>
      <c r="B167" s="113" t="s">
        <v>442</v>
      </c>
      <c r="C167" s="76">
        <v>1</v>
      </c>
      <c r="D167" s="75" t="s">
        <v>50</v>
      </c>
      <c r="E167" s="76">
        <f>(F166)*15%</f>
        <v>446.31900000000002</v>
      </c>
      <c r="F167" s="76">
        <f>C167*E167</f>
        <v>446.31900000000002</v>
      </c>
      <c r="G167" s="76">
        <v>0</v>
      </c>
      <c r="H167" s="76">
        <f>C167*G167</f>
        <v>0</v>
      </c>
      <c r="I167" s="16">
        <f t="shared" si="85"/>
        <v>446.31900000000002</v>
      </c>
      <c r="J167" s="82"/>
    </row>
    <row r="168" spans="1:10" s="47" customFormat="1" ht="21" customHeight="1" thickBot="1">
      <c r="A168" s="298"/>
      <c r="B168" s="5" t="s">
        <v>50</v>
      </c>
      <c r="C168" s="15"/>
      <c r="D168" s="23"/>
      <c r="E168" s="15"/>
      <c r="F168" s="15"/>
      <c r="G168" s="15"/>
      <c r="H168" s="15"/>
      <c r="I168" s="61">
        <f>SUM(I158:I167)</f>
        <v>28173.778999999999</v>
      </c>
      <c r="J168" s="82"/>
    </row>
    <row r="169" spans="1:10" s="47" customFormat="1" ht="21" customHeight="1">
      <c r="A169" s="308">
        <v>4.8</v>
      </c>
      <c r="B169" s="249" t="s">
        <v>444</v>
      </c>
      <c r="C169" s="76"/>
      <c r="D169" s="13"/>
      <c r="E169" s="76"/>
      <c r="F169" s="76"/>
      <c r="G169" s="76"/>
      <c r="H169" s="15"/>
      <c r="I169" s="16"/>
      <c r="J169" s="8"/>
    </row>
    <row r="170" spans="1:10" ht="21" customHeight="1">
      <c r="A170" s="319"/>
      <c r="B170" s="69" t="s">
        <v>419</v>
      </c>
      <c r="C170" s="76"/>
      <c r="D170" s="13"/>
      <c r="E170" s="76"/>
      <c r="F170" s="76"/>
      <c r="G170" s="76"/>
      <c r="H170" s="76"/>
      <c r="I170" s="29"/>
      <c r="J170" s="82"/>
    </row>
    <row r="171" spans="1:10" s="47" customFormat="1" ht="21" customHeight="1">
      <c r="A171" s="298"/>
      <c r="B171" s="113" t="s">
        <v>445</v>
      </c>
      <c r="C171" s="76">
        <v>154</v>
      </c>
      <c r="D171" s="13" t="s">
        <v>157</v>
      </c>
      <c r="E171" s="76">
        <v>22</v>
      </c>
      <c r="F171" s="15">
        <f>C171*E171</f>
        <v>3388</v>
      </c>
      <c r="G171" s="76">
        <v>5</v>
      </c>
      <c r="H171" s="15">
        <f>C171*G171</f>
        <v>770</v>
      </c>
      <c r="I171" s="16">
        <f>F171+H171</f>
        <v>4158</v>
      </c>
      <c r="J171" s="82"/>
    </row>
    <row r="172" spans="1:10" s="47" customFormat="1" ht="21" customHeight="1">
      <c r="A172" s="321"/>
      <c r="B172" s="8" t="s">
        <v>362</v>
      </c>
      <c r="C172" s="15">
        <v>1</v>
      </c>
      <c r="D172" s="23" t="s">
        <v>50</v>
      </c>
      <c r="E172" s="15">
        <f>F171*10%</f>
        <v>338.8</v>
      </c>
      <c r="F172" s="15">
        <f>C172*E172</f>
        <v>338.8</v>
      </c>
      <c r="G172" s="15">
        <v>0</v>
      </c>
      <c r="H172" s="15">
        <f>C172*G172</f>
        <v>0</v>
      </c>
      <c r="I172" s="16">
        <f>F172+H172</f>
        <v>338.8</v>
      </c>
      <c r="J172" s="8"/>
    </row>
    <row r="173" spans="1:10" s="47" customFormat="1" ht="21" customHeight="1">
      <c r="A173" s="321"/>
      <c r="B173" s="8" t="s">
        <v>402</v>
      </c>
      <c r="C173" s="15"/>
      <c r="D173" s="23"/>
      <c r="E173" s="15"/>
      <c r="F173" s="15"/>
      <c r="G173" s="15"/>
      <c r="H173" s="15"/>
      <c r="I173" s="16"/>
      <c r="J173" s="8"/>
    </row>
    <row r="174" spans="1:10" s="47" customFormat="1" ht="21" customHeight="1">
      <c r="A174" s="298"/>
      <c r="B174" s="82" t="s">
        <v>403</v>
      </c>
      <c r="C174" s="76">
        <v>96</v>
      </c>
      <c r="D174" s="75" t="s">
        <v>157</v>
      </c>
      <c r="E174" s="76">
        <v>14.73</v>
      </c>
      <c r="F174" s="76">
        <f>C174*E174</f>
        <v>1414.08</v>
      </c>
      <c r="G174" s="76">
        <v>20</v>
      </c>
      <c r="H174" s="76">
        <f t="shared" ref="H174" si="86">C174*G174</f>
        <v>1920</v>
      </c>
      <c r="I174" s="29">
        <f t="shared" ref="I174:I175" si="87">F174+H174</f>
        <v>3334.08</v>
      </c>
      <c r="J174" s="82"/>
    </row>
    <row r="175" spans="1:10" s="47" customFormat="1" ht="21" customHeight="1">
      <c r="A175" s="321"/>
      <c r="B175" s="8" t="s">
        <v>362</v>
      </c>
      <c r="C175" s="15">
        <v>1</v>
      </c>
      <c r="D175" s="23" t="s">
        <v>50</v>
      </c>
      <c r="E175" s="15">
        <f>(F174)*15%</f>
        <v>212.11199999999999</v>
      </c>
      <c r="F175" s="15">
        <f>C175*E175</f>
        <v>212.11199999999999</v>
      </c>
      <c r="G175" s="15">
        <v>0</v>
      </c>
      <c r="H175" s="15">
        <f>C175*G175</f>
        <v>0</v>
      </c>
      <c r="I175" s="16">
        <f t="shared" si="87"/>
        <v>212.11199999999999</v>
      </c>
      <c r="J175" s="8"/>
    </row>
    <row r="176" spans="1:10" s="47" customFormat="1" ht="21" customHeight="1" thickBot="1">
      <c r="A176" s="298"/>
      <c r="B176" s="5" t="s">
        <v>50</v>
      </c>
      <c r="C176" s="15"/>
      <c r="D176" s="23"/>
      <c r="E176" s="15"/>
      <c r="F176" s="15"/>
      <c r="G176" s="15"/>
      <c r="H176" s="15"/>
      <c r="I176" s="61">
        <f>SUM(I171:I175)</f>
        <v>8042.9920000000002</v>
      </c>
      <c r="J176" s="82"/>
    </row>
    <row r="177" spans="1:10" s="47" customFormat="1" ht="21" customHeight="1">
      <c r="A177" s="322">
        <v>4.9000000000000004</v>
      </c>
      <c r="B177" s="56" t="s">
        <v>446</v>
      </c>
      <c r="C177" s="15"/>
      <c r="D177" s="23"/>
      <c r="E177" s="15"/>
      <c r="F177" s="15"/>
      <c r="G177" s="15"/>
      <c r="H177" s="15"/>
      <c r="I177" s="16"/>
      <c r="J177" s="323"/>
    </row>
    <row r="178" spans="1:10" s="47" customFormat="1" ht="21" customHeight="1">
      <c r="A178" s="324"/>
      <c r="B178" s="14" t="s">
        <v>447</v>
      </c>
      <c r="C178" s="15">
        <v>1</v>
      </c>
      <c r="D178" s="23" t="s">
        <v>125</v>
      </c>
      <c r="E178" s="15">
        <v>3000</v>
      </c>
      <c r="F178" s="15">
        <f t="shared" ref="F178:F184" si="88">C178*E178</f>
        <v>3000</v>
      </c>
      <c r="G178" s="15">
        <v>1000</v>
      </c>
      <c r="H178" s="15">
        <f>C178*G178</f>
        <v>1000</v>
      </c>
      <c r="I178" s="16">
        <f t="shared" ref="I178:I181" si="89">F178+H178</f>
        <v>4000</v>
      </c>
      <c r="J178" s="323"/>
    </row>
    <row r="179" spans="1:10" s="47" customFormat="1" ht="21" customHeight="1">
      <c r="A179" s="324"/>
      <c r="B179" s="14" t="s">
        <v>448</v>
      </c>
      <c r="C179" s="15">
        <v>1</v>
      </c>
      <c r="D179" s="23" t="s">
        <v>125</v>
      </c>
      <c r="E179" s="15">
        <v>2500</v>
      </c>
      <c r="F179" s="15">
        <f t="shared" si="88"/>
        <v>2500</v>
      </c>
      <c r="G179" s="15">
        <v>500</v>
      </c>
      <c r="H179" s="15">
        <f t="shared" ref="H179:H184" si="90">C179*G179</f>
        <v>500</v>
      </c>
      <c r="I179" s="16">
        <f t="shared" si="89"/>
        <v>3000</v>
      </c>
      <c r="J179" s="323"/>
    </row>
    <row r="180" spans="1:10" s="47" customFormat="1" ht="21" customHeight="1">
      <c r="A180" s="324"/>
      <c r="B180" s="14" t="s">
        <v>449</v>
      </c>
      <c r="C180" s="15">
        <v>2</v>
      </c>
      <c r="D180" s="23" t="s">
        <v>125</v>
      </c>
      <c r="E180" s="15">
        <v>950</v>
      </c>
      <c r="F180" s="15">
        <f t="shared" si="88"/>
        <v>1900</v>
      </c>
      <c r="G180" s="15">
        <v>0</v>
      </c>
      <c r="H180" s="15">
        <f t="shared" si="90"/>
        <v>0</v>
      </c>
      <c r="I180" s="16">
        <f t="shared" si="89"/>
        <v>1900</v>
      </c>
      <c r="J180" s="323"/>
    </row>
    <row r="181" spans="1:10" s="47" customFormat="1" ht="21" customHeight="1">
      <c r="A181" s="324"/>
      <c r="B181" s="14" t="s">
        <v>450</v>
      </c>
      <c r="C181" s="15">
        <v>2</v>
      </c>
      <c r="D181" s="23" t="s">
        <v>125</v>
      </c>
      <c r="E181" s="15">
        <v>193</v>
      </c>
      <c r="F181" s="15">
        <f t="shared" si="88"/>
        <v>386</v>
      </c>
      <c r="G181" s="15">
        <v>90</v>
      </c>
      <c r="H181" s="15">
        <f t="shared" si="90"/>
        <v>180</v>
      </c>
      <c r="I181" s="16">
        <f t="shared" si="89"/>
        <v>566</v>
      </c>
      <c r="J181" s="323"/>
    </row>
    <row r="182" spans="1:10" s="47" customFormat="1" ht="21" customHeight="1">
      <c r="A182" s="324"/>
      <c r="B182" s="8" t="s">
        <v>419</v>
      </c>
      <c r="C182" s="15"/>
      <c r="D182" s="23"/>
      <c r="E182" s="15"/>
      <c r="F182" s="15"/>
      <c r="G182" s="15"/>
      <c r="H182" s="15"/>
      <c r="I182" s="16"/>
      <c r="J182" s="323"/>
    </row>
    <row r="183" spans="1:10" s="47" customFormat="1" ht="21" customHeight="1">
      <c r="A183" s="324"/>
      <c r="B183" s="14" t="s">
        <v>451</v>
      </c>
      <c r="C183" s="15">
        <v>58</v>
      </c>
      <c r="D183" s="23" t="s">
        <v>157</v>
      </c>
      <c r="E183" s="15">
        <v>21</v>
      </c>
      <c r="F183" s="15">
        <f t="shared" si="88"/>
        <v>1218</v>
      </c>
      <c r="G183" s="15">
        <v>7</v>
      </c>
      <c r="H183" s="15">
        <f t="shared" si="90"/>
        <v>406</v>
      </c>
      <c r="I183" s="16">
        <f t="shared" ref="I183:I184" si="91">F183+H183</f>
        <v>1624</v>
      </c>
      <c r="J183" s="323"/>
    </row>
    <row r="184" spans="1:10" s="47" customFormat="1" ht="21" customHeight="1">
      <c r="A184" s="324"/>
      <c r="B184" s="8" t="s">
        <v>452</v>
      </c>
      <c r="C184" s="15">
        <v>1</v>
      </c>
      <c r="D184" s="23" t="s">
        <v>50</v>
      </c>
      <c r="E184" s="15">
        <f>(F183)*5%</f>
        <v>60.900000000000006</v>
      </c>
      <c r="F184" s="15">
        <f t="shared" si="88"/>
        <v>60.900000000000006</v>
      </c>
      <c r="G184" s="15">
        <v>0</v>
      </c>
      <c r="H184" s="15">
        <f t="shared" si="90"/>
        <v>0</v>
      </c>
      <c r="I184" s="16">
        <f t="shared" si="91"/>
        <v>60.900000000000006</v>
      </c>
      <c r="J184" s="323"/>
    </row>
    <row r="185" spans="1:10" s="47" customFormat="1" ht="21" customHeight="1">
      <c r="A185" s="324"/>
      <c r="B185" s="8" t="s">
        <v>402</v>
      </c>
      <c r="C185" s="15"/>
      <c r="D185" s="23"/>
      <c r="E185" s="15"/>
      <c r="F185" s="15"/>
      <c r="G185" s="15"/>
      <c r="H185" s="15"/>
      <c r="I185" s="16"/>
      <c r="J185" s="323"/>
    </row>
    <row r="186" spans="1:10" s="47" customFormat="1" ht="21" customHeight="1">
      <c r="A186" s="324"/>
      <c r="B186" s="8" t="s">
        <v>403</v>
      </c>
      <c r="C186" s="15">
        <v>51</v>
      </c>
      <c r="D186" s="23" t="s">
        <v>157</v>
      </c>
      <c r="E186" s="15">
        <v>14.73</v>
      </c>
      <c r="F186" s="15">
        <f>C186*E186</f>
        <v>751.23</v>
      </c>
      <c r="G186" s="15">
        <v>20</v>
      </c>
      <c r="H186" s="15">
        <f>C186*G186</f>
        <v>1020</v>
      </c>
      <c r="I186" s="16">
        <f t="shared" ref="I186:I187" si="92">F186+H186</f>
        <v>1771.23</v>
      </c>
      <c r="J186" s="323"/>
    </row>
    <row r="187" spans="1:10" s="47" customFormat="1" ht="21" customHeight="1">
      <c r="A187" s="324"/>
      <c r="B187" s="8" t="s">
        <v>452</v>
      </c>
      <c r="C187" s="15">
        <v>1</v>
      </c>
      <c r="D187" s="23" t="s">
        <v>50</v>
      </c>
      <c r="E187" s="15">
        <f>(F186)*15%</f>
        <v>112.6845</v>
      </c>
      <c r="F187" s="15">
        <f>C187*E187</f>
        <v>112.6845</v>
      </c>
      <c r="G187" s="15">
        <v>0</v>
      </c>
      <c r="H187" s="15">
        <f>C187*G187</f>
        <v>0</v>
      </c>
      <c r="I187" s="16">
        <f t="shared" si="92"/>
        <v>112.6845</v>
      </c>
      <c r="J187" s="323"/>
    </row>
    <row r="188" spans="1:10" s="47" customFormat="1" ht="21" customHeight="1" thickBot="1">
      <c r="A188" s="324"/>
      <c r="B188" s="5" t="s">
        <v>453</v>
      </c>
      <c r="C188" s="15"/>
      <c r="D188" s="23"/>
      <c r="E188" s="15"/>
      <c r="F188" s="15"/>
      <c r="G188" s="15"/>
      <c r="H188" s="15"/>
      <c r="I188" s="61">
        <f>SUM(I178:I187)</f>
        <v>13034.814499999999</v>
      </c>
      <c r="J188" s="323"/>
    </row>
    <row r="189" spans="1:10" s="47" customFormat="1" ht="21" customHeight="1">
      <c r="A189" s="330">
        <v>4.0999999999999996</v>
      </c>
      <c r="B189" s="263" t="s">
        <v>454</v>
      </c>
      <c r="C189" s="15"/>
      <c r="D189" s="23"/>
      <c r="E189" s="15"/>
      <c r="F189" s="15"/>
      <c r="G189" s="15"/>
      <c r="H189" s="15"/>
      <c r="I189" s="16"/>
      <c r="J189" s="8"/>
    </row>
    <row r="190" spans="1:10" s="47" customFormat="1" ht="21" customHeight="1">
      <c r="A190" s="321"/>
      <c r="B190" s="14" t="s">
        <v>455</v>
      </c>
      <c r="C190" s="15">
        <v>6</v>
      </c>
      <c r="D190" s="23" t="s">
        <v>125</v>
      </c>
      <c r="E190" s="15">
        <v>1070</v>
      </c>
      <c r="F190" s="15">
        <f t="shared" ref="F190:F196" si="93">C190*E190</f>
        <v>6420</v>
      </c>
      <c r="G190" s="15">
        <v>100</v>
      </c>
      <c r="H190" s="15">
        <f>C190*G190</f>
        <v>600</v>
      </c>
      <c r="I190" s="16">
        <f t="shared" ref="I190" si="94">F190+H190</f>
        <v>7020</v>
      </c>
      <c r="J190" s="8"/>
    </row>
    <row r="191" spans="1:10" s="47" customFormat="1" ht="21" customHeight="1">
      <c r="A191" s="321"/>
      <c r="B191" s="14" t="s">
        <v>456</v>
      </c>
      <c r="C191" s="15">
        <v>6</v>
      </c>
      <c r="D191" s="23" t="s">
        <v>125</v>
      </c>
      <c r="E191" s="15">
        <v>700</v>
      </c>
      <c r="F191" s="15">
        <f t="shared" ref="F191" si="95">C191*E191</f>
        <v>4200</v>
      </c>
      <c r="G191" s="15">
        <v>100</v>
      </c>
      <c r="H191" s="15">
        <f>C191*G191</f>
        <v>600</v>
      </c>
      <c r="I191" s="16">
        <f>F191+H191</f>
        <v>4800</v>
      </c>
      <c r="J191" s="8"/>
    </row>
    <row r="192" spans="1:10" s="47" customFormat="1" ht="21" customHeight="1">
      <c r="A192" s="321"/>
      <c r="B192" s="14" t="s">
        <v>457</v>
      </c>
      <c r="C192" s="15">
        <v>105</v>
      </c>
      <c r="D192" s="23" t="s">
        <v>157</v>
      </c>
      <c r="E192" s="15">
        <v>191.1</v>
      </c>
      <c r="F192" s="15">
        <f t="shared" si="93"/>
        <v>20065.5</v>
      </c>
      <c r="G192" s="15">
        <v>38</v>
      </c>
      <c r="H192" s="15">
        <f t="shared" ref="H192:H196" si="96">C192*G192</f>
        <v>3990</v>
      </c>
      <c r="I192" s="16">
        <f t="shared" ref="I192:I196" si="97">F192+H192</f>
        <v>24055.5</v>
      </c>
      <c r="J192" s="8"/>
    </row>
    <row r="193" spans="1:10" s="47" customFormat="1" ht="21" customHeight="1">
      <c r="A193" s="298"/>
      <c r="B193" s="113" t="s">
        <v>458</v>
      </c>
      <c r="C193" s="76">
        <v>105</v>
      </c>
      <c r="D193" s="75" t="s">
        <v>157</v>
      </c>
      <c r="E193" s="76">
        <v>29.79</v>
      </c>
      <c r="F193" s="76">
        <f t="shared" si="93"/>
        <v>3127.95</v>
      </c>
      <c r="G193" s="76">
        <v>25</v>
      </c>
      <c r="H193" s="76">
        <f t="shared" si="96"/>
        <v>2625</v>
      </c>
      <c r="I193" s="29">
        <f t="shared" si="97"/>
        <v>5752.95</v>
      </c>
      <c r="J193" s="82"/>
    </row>
    <row r="194" spans="1:10" s="47" customFormat="1" ht="21" customHeight="1">
      <c r="A194" s="321"/>
      <c r="B194" s="14" t="s">
        <v>459</v>
      </c>
      <c r="C194" s="15">
        <v>26</v>
      </c>
      <c r="D194" s="23" t="s">
        <v>125</v>
      </c>
      <c r="E194" s="15">
        <v>100</v>
      </c>
      <c r="F194" s="15">
        <f t="shared" si="93"/>
        <v>2600</v>
      </c>
      <c r="G194" s="15">
        <v>20</v>
      </c>
      <c r="H194" s="15">
        <f t="shared" si="96"/>
        <v>520</v>
      </c>
      <c r="I194" s="16">
        <f t="shared" si="97"/>
        <v>3120</v>
      </c>
      <c r="J194" s="8"/>
    </row>
    <row r="195" spans="1:10" s="47" customFormat="1" ht="21" customHeight="1">
      <c r="A195" s="321"/>
      <c r="B195" s="14" t="s">
        <v>460</v>
      </c>
      <c r="C195" s="15">
        <v>4</v>
      </c>
      <c r="D195" s="23" t="s">
        <v>125</v>
      </c>
      <c r="E195" s="15">
        <v>2400</v>
      </c>
      <c r="F195" s="15">
        <f t="shared" si="93"/>
        <v>9600</v>
      </c>
      <c r="G195" s="15">
        <v>300</v>
      </c>
      <c r="H195" s="15">
        <f t="shared" si="96"/>
        <v>1200</v>
      </c>
      <c r="I195" s="16">
        <f t="shared" si="97"/>
        <v>10800</v>
      </c>
      <c r="J195" s="8"/>
    </row>
    <row r="196" spans="1:10" s="47" customFormat="1" ht="21" customHeight="1">
      <c r="A196" s="321"/>
      <c r="B196" s="14" t="s">
        <v>461</v>
      </c>
      <c r="C196" s="15">
        <v>12</v>
      </c>
      <c r="D196" s="23" t="s">
        <v>125</v>
      </c>
      <c r="E196" s="15">
        <v>1080</v>
      </c>
      <c r="F196" s="15">
        <f t="shared" si="93"/>
        <v>12960</v>
      </c>
      <c r="G196" s="15">
        <v>300</v>
      </c>
      <c r="H196" s="15">
        <f t="shared" si="96"/>
        <v>3600</v>
      </c>
      <c r="I196" s="16">
        <f t="shared" si="97"/>
        <v>16560</v>
      </c>
      <c r="J196" s="8"/>
    </row>
    <row r="197" spans="1:10" s="47" customFormat="1" ht="21" customHeight="1">
      <c r="A197" s="321"/>
      <c r="B197" s="14" t="s">
        <v>462</v>
      </c>
      <c r="C197" s="15">
        <v>8</v>
      </c>
      <c r="D197" s="23" t="s">
        <v>125</v>
      </c>
      <c r="E197" s="15">
        <v>380</v>
      </c>
      <c r="F197" s="15">
        <f t="shared" ref="F197" si="98">C197*E197</f>
        <v>3040</v>
      </c>
      <c r="G197" s="15">
        <v>50</v>
      </c>
      <c r="H197" s="15">
        <f t="shared" ref="H197" si="99">C197*G197</f>
        <v>400</v>
      </c>
      <c r="I197" s="16">
        <f t="shared" ref="I197" si="100">F197+H197</f>
        <v>3440</v>
      </c>
      <c r="J197" s="8"/>
    </row>
    <row r="198" spans="1:10" s="47" customFormat="1" ht="21" customHeight="1">
      <c r="A198" s="321"/>
      <c r="B198" s="14" t="s">
        <v>463</v>
      </c>
      <c r="C198" s="15">
        <v>4</v>
      </c>
      <c r="D198" s="23" t="s">
        <v>125</v>
      </c>
      <c r="E198" s="15">
        <v>380</v>
      </c>
      <c r="F198" s="15">
        <f t="shared" ref="F198" si="101">C198*E198</f>
        <v>1520</v>
      </c>
      <c r="G198" s="15">
        <v>50</v>
      </c>
      <c r="H198" s="15">
        <f t="shared" ref="H198" si="102">C198*G198</f>
        <v>200</v>
      </c>
      <c r="I198" s="16">
        <f t="shared" ref="I198:I199" si="103">F198+H198</f>
        <v>1720</v>
      </c>
      <c r="J198" s="8"/>
    </row>
    <row r="199" spans="1:10" s="47" customFormat="1" ht="21" customHeight="1">
      <c r="A199" s="330"/>
      <c r="B199" s="17" t="s">
        <v>464</v>
      </c>
      <c r="C199" s="15">
        <v>5</v>
      </c>
      <c r="D199" s="23" t="s">
        <v>125</v>
      </c>
      <c r="E199" s="15">
        <v>1300</v>
      </c>
      <c r="F199" s="15">
        <f>C199*E199</f>
        <v>6500</v>
      </c>
      <c r="G199" s="15">
        <v>300</v>
      </c>
      <c r="H199" s="15">
        <f>C199*G199</f>
        <v>1500</v>
      </c>
      <c r="I199" s="16">
        <f t="shared" si="103"/>
        <v>8000</v>
      </c>
      <c r="J199" s="8"/>
    </row>
    <row r="200" spans="1:10" s="47" customFormat="1" ht="21" customHeight="1" thickBot="1">
      <c r="A200" s="298"/>
      <c r="B200" s="5" t="s">
        <v>50</v>
      </c>
      <c r="C200" s="15"/>
      <c r="D200" s="23"/>
      <c r="E200" s="15"/>
      <c r="F200" s="15"/>
      <c r="G200" s="15"/>
      <c r="H200" s="15"/>
      <c r="I200" s="61">
        <f>SUM(I190:I199)</f>
        <v>85268.45</v>
      </c>
      <c r="J200" s="82"/>
    </row>
    <row r="201" spans="1:10" s="47" customFormat="1" ht="21" customHeight="1">
      <c r="A201" s="298"/>
      <c r="B201" s="43"/>
      <c r="C201" s="76"/>
      <c r="D201" s="75"/>
      <c r="E201" s="76"/>
      <c r="F201" s="76"/>
      <c r="G201" s="76"/>
      <c r="H201" s="76"/>
      <c r="I201" s="29"/>
      <c r="J201" s="82"/>
    </row>
    <row r="202" spans="1:10" s="47" customFormat="1" ht="21" customHeight="1">
      <c r="A202" s="321"/>
      <c r="B202" s="43"/>
      <c r="C202" s="76"/>
      <c r="D202" s="75"/>
      <c r="E202" s="76"/>
      <c r="F202" s="76"/>
      <c r="G202" s="76"/>
      <c r="H202" s="76"/>
      <c r="I202" s="16"/>
      <c r="J202" s="8"/>
    </row>
    <row r="203" spans="1:10" s="47" customFormat="1" ht="21" customHeight="1">
      <c r="A203" s="321"/>
      <c r="B203" s="43"/>
      <c r="C203" s="76"/>
      <c r="D203" s="75"/>
      <c r="E203" s="76"/>
      <c r="F203" s="76"/>
      <c r="G203" s="76"/>
      <c r="H203" s="76"/>
      <c r="I203" s="16"/>
      <c r="J203" s="8"/>
    </row>
    <row r="204" spans="1:10" s="47" customFormat="1" ht="21" customHeight="1">
      <c r="A204" s="321"/>
      <c r="B204" s="43"/>
      <c r="C204" s="76"/>
      <c r="D204" s="75"/>
      <c r="E204" s="76"/>
      <c r="F204" s="76"/>
      <c r="G204" s="76"/>
      <c r="H204" s="76"/>
      <c r="I204" s="16"/>
      <c r="J204" s="8"/>
    </row>
    <row r="205" spans="1:10" s="47" customFormat="1" ht="21" customHeight="1">
      <c r="A205" s="321"/>
      <c r="B205" s="43"/>
      <c r="C205" s="76"/>
      <c r="D205" s="75"/>
      <c r="E205" s="76"/>
      <c r="F205" s="76"/>
      <c r="G205" s="76"/>
      <c r="H205" s="76"/>
      <c r="I205" s="16"/>
      <c r="J205" s="8"/>
    </row>
    <row r="206" spans="1:10" s="47" customFormat="1" ht="21" customHeight="1" thickBot="1">
      <c r="A206" s="321"/>
      <c r="B206" s="5"/>
      <c r="C206" s="15"/>
      <c r="D206" s="23"/>
      <c r="E206" s="15"/>
      <c r="F206" s="15"/>
      <c r="G206" s="15"/>
      <c r="H206" s="15"/>
      <c r="I206" s="61"/>
      <c r="J206" s="8"/>
    </row>
    <row r="207" spans="1:10" ht="21" customHeight="1" thickBot="1">
      <c r="A207" s="493"/>
      <c r="B207" s="488" t="s">
        <v>465</v>
      </c>
      <c r="C207" s="489"/>
      <c r="D207" s="494"/>
      <c r="E207" s="489"/>
      <c r="F207" s="489"/>
      <c r="G207" s="489"/>
      <c r="H207" s="489"/>
      <c r="I207" s="429">
        <f>I68+I97+I114+I128+I141+I156+I168+I176+I188+I200</f>
        <v>741664.49349999987</v>
      </c>
      <c r="J207" s="495"/>
    </row>
  </sheetData>
  <mergeCells count="12">
    <mergeCell ref="E38:F38"/>
    <mergeCell ref="E39:F39"/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firstPageNumber="15" orientation="landscape" useFirstPageNumber="1" r:id="rId1"/>
  <headerFooter alignWithMargins="0">
    <oddHeader xml:space="preserve">&amp;R&amp;"TH SarabunPSK,ธรรมดา"&amp;12แบบ ปร.4 แผ่นที่ &amp;P/48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J53"/>
  <sheetViews>
    <sheetView view="pageBreakPreview" topLeftCell="J31" zoomScaleNormal="75" zoomScaleSheetLayoutView="100" workbookViewId="0">
      <selection activeCell="Q195" sqref="Q195"/>
    </sheetView>
  </sheetViews>
  <sheetFormatPr defaultColWidth="9.140625" defaultRowHeight="20.100000000000001" customHeight="1"/>
  <cols>
    <col min="1" max="1" width="6.7109375" style="187" customWidth="1"/>
    <col min="2" max="2" width="56.7109375" style="151" customWidth="1"/>
    <col min="3" max="3" width="9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151" customWidth="1"/>
    <col min="11" max="16384" width="9.140625" style="151"/>
  </cols>
  <sheetData>
    <row r="1" spans="1:10" ht="23.25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s="184" customFormat="1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s="185" customFormat="1" ht="21" customHeight="1">
      <c r="A10" s="192">
        <v>5</v>
      </c>
      <c r="B10" s="180" t="s">
        <v>60</v>
      </c>
      <c r="C10" s="15"/>
      <c r="D10" s="23"/>
      <c r="E10" s="15"/>
      <c r="F10" s="15"/>
      <c r="G10" s="15"/>
      <c r="H10" s="15"/>
      <c r="I10" s="16"/>
      <c r="J10" s="69"/>
    </row>
    <row r="11" spans="1:10" s="65" customFormat="1" ht="21" customHeight="1">
      <c r="A11" s="8"/>
      <c r="B11" s="14" t="s">
        <v>466</v>
      </c>
      <c r="C11" s="15">
        <v>1</v>
      </c>
      <c r="D11" s="23" t="s">
        <v>125</v>
      </c>
      <c r="E11" s="15">
        <v>45429</v>
      </c>
      <c r="F11" s="15">
        <f t="shared" ref="F11:F21" si="0">C11*E11</f>
        <v>45429</v>
      </c>
      <c r="G11" s="15">
        <v>2000</v>
      </c>
      <c r="H11" s="15">
        <f t="shared" ref="H11:H21" si="1">C11*G11</f>
        <v>2000</v>
      </c>
      <c r="I11" s="16">
        <f t="shared" ref="I11:I24" si="2">F11+H11</f>
        <v>47429</v>
      </c>
      <c r="J11" s="8"/>
    </row>
    <row r="12" spans="1:10" s="65" customFormat="1" ht="21" customHeight="1">
      <c r="A12" s="8"/>
      <c r="B12" s="14" t="s">
        <v>467</v>
      </c>
      <c r="C12" s="15">
        <v>1</v>
      </c>
      <c r="D12" s="23" t="s">
        <v>125</v>
      </c>
      <c r="E12" s="15">
        <v>45429</v>
      </c>
      <c r="F12" s="15">
        <f t="shared" si="0"/>
        <v>45429</v>
      </c>
      <c r="G12" s="15">
        <v>2000</v>
      </c>
      <c r="H12" s="15">
        <f t="shared" si="1"/>
        <v>2000</v>
      </c>
      <c r="I12" s="16">
        <f t="shared" si="2"/>
        <v>47429</v>
      </c>
      <c r="J12" s="8"/>
    </row>
    <row r="13" spans="1:10" s="65" customFormat="1" ht="21" customHeight="1">
      <c r="A13" s="8"/>
      <c r="B13" s="14" t="s">
        <v>468</v>
      </c>
      <c r="C13" s="15">
        <v>1</v>
      </c>
      <c r="D13" s="23" t="s">
        <v>125</v>
      </c>
      <c r="E13" s="15">
        <v>45429</v>
      </c>
      <c r="F13" s="15">
        <f t="shared" si="0"/>
        <v>45429</v>
      </c>
      <c r="G13" s="15">
        <v>2000</v>
      </c>
      <c r="H13" s="15">
        <f t="shared" si="1"/>
        <v>2000</v>
      </c>
      <c r="I13" s="16">
        <f t="shared" si="2"/>
        <v>47429</v>
      </c>
      <c r="J13" s="8"/>
    </row>
    <row r="14" spans="1:10" s="65" customFormat="1" ht="21" customHeight="1">
      <c r="A14" s="8"/>
      <c r="B14" s="14" t="s">
        <v>469</v>
      </c>
      <c r="C14" s="15">
        <v>1</v>
      </c>
      <c r="D14" s="23" t="s">
        <v>125</v>
      </c>
      <c r="E14" s="15">
        <v>14200</v>
      </c>
      <c r="F14" s="15">
        <f t="shared" si="0"/>
        <v>14200</v>
      </c>
      <c r="G14" s="15">
        <v>1500</v>
      </c>
      <c r="H14" s="15">
        <f t="shared" si="1"/>
        <v>1500</v>
      </c>
      <c r="I14" s="16">
        <f t="shared" si="2"/>
        <v>15700</v>
      </c>
      <c r="J14" s="8"/>
    </row>
    <row r="15" spans="1:10" s="65" customFormat="1" ht="21" customHeight="1">
      <c r="A15" s="8"/>
      <c r="B15" s="14" t="s">
        <v>470</v>
      </c>
      <c r="C15" s="15">
        <v>1</v>
      </c>
      <c r="D15" s="23" t="s">
        <v>125</v>
      </c>
      <c r="E15" s="15">
        <v>14200</v>
      </c>
      <c r="F15" s="15">
        <f t="shared" si="0"/>
        <v>14200</v>
      </c>
      <c r="G15" s="15">
        <v>1500</v>
      </c>
      <c r="H15" s="15">
        <f t="shared" si="1"/>
        <v>1500</v>
      </c>
      <c r="I15" s="16">
        <f t="shared" si="2"/>
        <v>15700</v>
      </c>
      <c r="J15" s="8"/>
    </row>
    <row r="16" spans="1:10" s="65" customFormat="1" ht="21" customHeight="1">
      <c r="A16" s="8"/>
      <c r="B16" s="14" t="s">
        <v>471</v>
      </c>
      <c r="C16" s="15">
        <v>1</v>
      </c>
      <c r="D16" s="23" t="s">
        <v>125</v>
      </c>
      <c r="E16" s="15">
        <v>37285</v>
      </c>
      <c r="F16" s="15">
        <f t="shared" si="0"/>
        <v>37285</v>
      </c>
      <c r="G16" s="15">
        <v>1500</v>
      </c>
      <c r="H16" s="15">
        <f t="shared" si="1"/>
        <v>1500</v>
      </c>
      <c r="I16" s="16">
        <f t="shared" si="2"/>
        <v>38785</v>
      </c>
      <c r="J16" s="8"/>
    </row>
    <row r="17" spans="1:10" s="65" customFormat="1" ht="21" customHeight="1">
      <c r="A17" s="8"/>
      <c r="B17" s="14" t="s">
        <v>472</v>
      </c>
      <c r="C17" s="15">
        <v>1</v>
      </c>
      <c r="D17" s="23" t="s">
        <v>125</v>
      </c>
      <c r="E17" s="15">
        <v>37285</v>
      </c>
      <c r="F17" s="15">
        <f t="shared" si="0"/>
        <v>37285</v>
      </c>
      <c r="G17" s="15">
        <v>1500</v>
      </c>
      <c r="H17" s="15">
        <f t="shared" si="1"/>
        <v>1500</v>
      </c>
      <c r="I17" s="16">
        <f t="shared" si="2"/>
        <v>38785</v>
      </c>
      <c r="J17" s="8"/>
    </row>
    <row r="18" spans="1:10" s="65" customFormat="1" ht="21" customHeight="1">
      <c r="A18" s="8"/>
      <c r="B18" s="14" t="s">
        <v>473</v>
      </c>
      <c r="C18" s="15">
        <v>1</v>
      </c>
      <c r="D18" s="23" t="s">
        <v>125</v>
      </c>
      <c r="E18" s="15">
        <v>28593</v>
      </c>
      <c r="F18" s="15">
        <f t="shared" ref="F18" si="3">C18*E18</f>
        <v>28593</v>
      </c>
      <c r="G18" s="15">
        <v>1500</v>
      </c>
      <c r="H18" s="15">
        <f t="shared" ref="H18" si="4">C18*G18</f>
        <v>1500</v>
      </c>
      <c r="I18" s="16">
        <f t="shared" si="2"/>
        <v>30093</v>
      </c>
      <c r="J18" s="8"/>
    </row>
    <row r="19" spans="1:10" s="65" customFormat="1" ht="21" customHeight="1">
      <c r="A19" s="8"/>
      <c r="B19" s="8" t="s">
        <v>474</v>
      </c>
      <c r="C19" s="15">
        <v>11</v>
      </c>
      <c r="D19" s="23" t="s">
        <v>125</v>
      </c>
      <c r="E19" s="15">
        <v>850</v>
      </c>
      <c r="F19" s="15">
        <f t="shared" si="0"/>
        <v>9350</v>
      </c>
      <c r="G19" s="15">
        <v>400</v>
      </c>
      <c r="H19" s="15">
        <f t="shared" si="1"/>
        <v>4400</v>
      </c>
      <c r="I19" s="16">
        <f t="shared" si="2"/>
        <v>13750</v>
      </c>
      <c r="J19" s="8"/>
    </row>
    <row r="20" spans="1:10" s="65" customFormat="1" ht="21" customHeight="1">
      <c r="A20" s="8"/>
      <c r="B20" s="8" t="s">
        <v>475</v>
      </c>
      <c r="C20" s="15">
        <v>1</v>
      </c>
      <c r="D20" s="23" t="s">
        <v>125</v>
      </c>
      <c r="E20" s="15">
        <v>2200</v>
      </c>
      <c r="F20" s="15">
        <f t="shared" si="0"/>
        <v>2200</v>
      </c>
      <c r="G20" s="15">
        <v>400</v>
      </c>
      <c r="H20" s="15">
        <f t="shared" si="1"/>
        <v>400</v>
      </c>
      <c r="I20" s="16">
        <f t="shared" si="2"/>
        <v>2600</v>
      </c>
      <c r="J20" s="8"/>
    </row>
    <row r="21" spans="1:10" s="65" customFormat="1" ht="21" customHeight="1">
      <c r="A21" s="8"/>
      <c r="B21" s="8" t="s">
        <v>476</v>
      </c>
      <c r="C21" s="15">
        <v>3</v>
      </c>
      <c r="D21" s="23" t="s">
        <v>125</v>
      </c>
      <c r="E21" s="15">
        <v>1398</v>
      </c>
      <c r="F21" s="15">
        <f t="shared" si="0"/>
        <v>4194</v>
      </c>
      <c r="G21" s="15">
        <v>400</v>
      </c>
      <c r="H21" s="15">
        <f t="shared" si="1"/>
        <v>1200</v>
      </c>
      <c r="I21" s="16">
        <f t="shared" si="2"/>
        <v>5394</v>
      </c>
      <c r="J21" s="8"/>
    </row>
    <row r="22" spans="1:10" s="65" customFormat="1" ht="21" customHeight="1">
      <c r="A22" s="8"/>
      <c r="B22" s="8" t="s">
        <v>477</v>
      </c>
      <c r="C22" s="15">
        <v>1</v>
      </c>
      <c r="D22" s="23" t="s">
        <v>125</v>
      </c>
      <c r="E22" s="15">
        <v>1398</v>
      </c>
      <c r="F22" s="15">
        <f t="shared" ref="F22" si="5">C22*E22</f>
        <v>1398</v>
      </c>
      <c r="G22" s="15">
        <v>400</v>
      </c>
      <c r="H22" s="15">
        <f t="shared" ref="H22" si="6">C22*G22</f>
        <v>400</v>
      </c>
      <c r="I22" s="16">
        <f t="shared" si="2"/>
        <v>1798</v>
      </c>
      <c r="J22" s="8"/>
    </row>
    <row r="23" spans="1:10" s="65" customFormat="1" ht="21" customHeight="1">
      <c r="A23" s="82"/>
      <c r="B23" s="82" t="s">
        <v>478</v>
      </c>
      <c r="C23" s="76">
        <v>1</v>
      </c>
      <c r="D23" s="75" t="s">
        <v>125</v>
      </c>
      <c r="E23" s="76">
        <v>163</v>
      </c>
      <c r="F23" s="76">
        <f>C23*E23</f>
        <v>163</v>
      </c>
      <c r="G23" s="76">
        <v>80</v>
      </c>
      <c r="H23" s="76">
        <f>C23*G23</f>
        <v>80</v>
      </c>
      <c r="I23" s="16">
        <f t="shared" si="2"/>
        <v>243</v>
      </c>
      <c r="J23" s="82"/>
    </row>
    <row r="24" spans="1:10" s="65" customFormat="1" ht="21" customHeight="1">
      <c r="A24" s="82"/>
      <c r="B24" s="82" t="s">
        <v>479</v>
      </c>
      <c r="C24" s="76">
        <v>8</v>
      </c>
      <c r="D24" s="75" t="s">
        <v>125</v>
      </c>
      <c r="E24" s="76">
        <v>500</v>
      </c>
      <c r="F24" s="76">
        <f>C24*E24</f>
        <v>4000</v>
      </c>
      <c r="G24" s="76">
        <v>0</v>
      </c>
      <c r="H24" s="76">
        <f>C24*G24</f>
        <v>0</v>
      </c>
      <c r="I24" s="16">
        <f t="shared" si="2"/>
        <v>4000</v>
      </c>
      <c r="J24" s="82"/>
    </row>
    <row r="25" spans="1:10" s="65" customFormat="1" ht="21" customHeight="1">
      <c r="A25" s="82"/>
      <c r="B25" s="249" t="s">
        <v>480</v>
      </c>
      <c r="C25" s="76"/>
      <c r="D25" s="75"/>
      <c r="E25" s="76"/>
      <c r="F25" s="76"/>
      <c r="G25" s="76"/>
      <c r="H25" s="76"/>
      <c r="I25" s="29"/>
      <c r="J25" s="82"/>
    </row>
    <row r="26" spans="1:10" s="65" customFormat="1" ht="21" customHeight="1">
      <c r="A26" s="8"/>
      <c r="B26" s="8" t="s">
        <v>481</v>
      </c>
      <c r="C26" s="15"/>
      <c r="D26" s="23"/>
      <c r="E26" s="15"/>
      <c r="F26" s="15"/>
      <c r="G26" s="15"/>
      <c r="H26" s="15"/>
      <c r="I26" s="16"/>
      <c r="J26" s="8"/>
    </row>
    <row r="27" spans="1:10" s="65" customFormat="1" ht="21" customHeight="1">
      <c r="A27" s="8"/>
      <c r="B27" s="8" t="s">
        <v>411</v>
      </c>
      <c r="C27" s="15">
        <v>13</v>
      </c>
      <c r="D27" s="23" t="s">
        <v>157</v>
      </c>
      <c r="E27" s="15">
        <v>10.45</v>
      </c>
      <c r="F27" s="15">
        <f>C27*E27</f>
        <v>135.85</v>
      </c>
      <c r="G27" s="15">
        <v>7</v>
      </c>
      <c r="H27" s="15">
        <f>C27*G27</f>
        <v>91</v>
      </c>
      <c r="I27" s="16">
        <f>F27+H27</f>
        <v>226.85</v>
      </c>
      <c r="J27" s="8"/>
    </row>
    <row r="28" spans="1:10" s="47" customFormat="1" ht="21" customHeight="1">
      <c r="A28" s="8"/>
      <c r="B28" s="8" t="s">
        <v>412</v>
      </c>
      <c r="C28" s="15">
        <v>78</v>
      </c>
      <c r="D28" s="23" t="s">
        <v>157</v>
      </c>
      <c r="E28" s="15">
        <v>18.920000000000002</v>
      </c>
      <c r="F28" s="15">
        <f>C28*E28</f>
        <v>1475.7600000000002</v>
      </c>
      <c r="G28" s="15">
        <v>10</v>
      </c>
      <c r="H28" s="15">
        <f>C28*G28</f>
        <v>780</v>
      </c>
      <c r="I28" s="16">
        <f>F28+H28</f>
        <v>2255.7600000000002</v>
      </c>
      <c r="J28" s="8"/>
    </row>
    <row r="29" spans="1:10" s="47" customFormat="1" ht="21" customHeight="1">
      <c r="A29" s="8"/>
      <c r="B29" s="8" t="s">
        <v>482</v>
      </c>
      <c r="C29" s="15">
        <v>48</v>
      </c>
      <c r="D29" s="23" t="s">
        <v>157</v>
      </c>
      <c r="E29" s="15">
        <v>28.69</v>
      </c>
      <c r="F29" s="15">
        <f>C29*E29</f>
        <v>1377.1200000000001</v>
      </c>
      <c r="G29" s="15">
        <v>12</v>
      </c>
      <c r="H29" s="15">
        <f>C29*G29</f>
        <v>576</v>
      </c>
      <c r="I29" s="16">
        <f>F29+H29</f>
        <v>1953.1200000000001</v>
      </c>
      <c r="J29" s="8"/>
    </row>
    <row r="30" spans="1:10" s="47" customFormat="1" ht="21" customHeight="1">
      <c r="A30" s="8"/>
      <c r="B30" s="8" t="s">
        <v>362</v>
      </c>
      <c r="C30" s="15">
        <v>1</v>
      </c>
      <c r="D30" s="23" t="s">
        <v>50</v>
      </c>
      <c r="E30" s="15">
        <f>(F27+F28+F29)*5%</f>
        <v>149.43650000000002</v>
      </c>
      <c r="F30" s="15">
        <f>C30*E30</f>
        <v>149.43650000000002</v>
      </c>
      <c r="G30" s="15">
        <v>0</v>
      </c>
      <c r="H30" s="15">
        <f>C30*G30</f>
        <v>0</v>
      </c>
      <c r="I30" s="16">
        <f>F30+H30</f>
        <v>149.43650000000002</v>
      </c>
      <c r="J30" s="8"/>
    </row>
    <row r="31" spans="1:10" s="47" customFormat="1" ht="21" customHeight="1">
      <c r="A31" s="225"/>
      <c r="B31" s="225" t="s">
        <v>483</v>
      </c>
      <c r="C31" s="385"/>
      <c r="D31" s="266"/>
      <c r="E31" s="267"/>
      <c r="F31" s="267"/>
      <c r="G31" s="267"/>
      <c r="H31" s="267"/>
      <c r="I31" s="229"/>
      <c r="J31" s="225"/>
    </row>
    <row r="32" spans="1:10" s="47" customFormat="1" ht="21" customHeight="1">
      <c r="A32" s="82"/>
      <c r="B32" s="82" t="s">
        <v>403</v>
      </c>
      <c r="C32" s="76">
        <v>34</v>
      </c>
      <c r="D32" s="75" t="s">
        <v>157</v>
      </c>
      <c r="E32" s="76">
        <v>14.73</v>
      </c>
      <c r="F32" s="76">
        <f>C32*E32</f>
        <v>500.82</v>
      </c>
      <c r="G32" s="76">
        <v>20</v>
      </c>
      <c r="H32" s="76">
        <f>C32*G32</f>
        <v>680</v>
      </c>
      <c r="I32" s="29">
        <f>F32+H32</f>
        <v>1180.82</v>
      </c>
      <c r="J32" s="82"/>
    </row>
    <row r="33" spans="1:10" s="47" customFormat="1" ht="21" customHeight="1">
      <c r="A33" s="8"/>
      <c r="B33" s="8" t="s">
        <v>363</v>
      </c>
      <c r="C33" s="15">
        <v>71</v>
      </c>
      <c r="D33" s="23" t="s">
        <v>157</v>
      </c>
      <c r="E33" s="15">
        <v>19.18</v>
      </c>
      <c r="F33" s="15">
        <f>C33*E33</f>
        <v>1361.78</v>
      </c>
      <c r="G33" s="15">
        <v>23</v>
      </c>
      <c r="H33" s="15">
        <f>C33*G33</f>
        <v>1633</v>
      </c>
      <c r="I33" s="16">
        <f>F33+H33</f>
        <v>2994.7799999999997</v>
      </c>
      <c r="J33" s="8"/>
    </row>
    <row r="34" spans="1:10" s="47" customFormat="1" ht="21" customHeight="1">
      <c r="A34" s="8"/>
      <c r="B34" s="8" t="s">
        <v>364</v>
      </c>
      <c r="C34" s="15">
        <v>58</v>
      </c>
      <c r="D34" s="23" t="s">
        <v>157</v>
      </c>
      <c r="E34" s="15">
        <v>29.79</v>
      </c>
      <c r="F34" s="15">
        <f>C34*E34</f>
        <v>1727.82</v>
      </c>
      <c r="G34" s="15">
        <v>20</v>
      </c>
      <c r="H34" s="15">
        <f>C34*G34</f>
        <v>1160</v>
      </c>
      <c r="I34" s="16">
        <f>F34+H34</f>
        <v>2887.8199999999997</v>
      </c>
      <c r="J34" s="8"/>
    </row>
    <row r="35" spans="1:10" s="47" customFormat="1" ht="21" customHeight="1">
      <c r="A35" s="8"/>
      <c r="B35" s="8" t="s">
        <v>362</v>
      </c>
      <c r="C35" s="15">
        <v>1</v>
      </c>
      <c r="D35" s="23" t="s">
        <v>50</v>
      </c>
      <c r="E35" s="15">
        <f>(F32+F33+F34)*15%</f>
        <v>538.56299999999999</v>
      </c>
      <c r="F35" s="15">
        <f>C35*E35</f>
        <v>538.56299999999999</v>
      </c>
      <c r="G35" s="15">
        <v>0</v>
      </c>
      <c r="H35" s="15">
        <f>C35*G35</f>
        <v>0</v>
      </c>
      <c r="I35" s="16">
        <f>F35+H35</f>
        <v>538.56299999999999</v>
      </c>
      <c r="J35" s="8"/>
    </row>
    <row r="36" spans="1:10" s="47" customFormat="1" ht="21" customHeight="1">
      <c r="A36" s="8"/>
      <c r="B36" s="14" t="s">
        <v>484</v>
      </c>
      <c r="C36" s="15">
        <v>56</v>
      </c>
      <c r="D36" s="57" t="s">
        <v>157</v>
      </c>
      <c r="E36" s="15">
        <v>500</v>
      </c>
      <c r="F36" s="15">
        <f>C36*E36</f>
        <v>28000</v>
      </c>
      <c r="G36" s="15">
        <v>0</v>
      </c>
      <c r="H36" s="15">
        <f>C36*G36</f>
        <v>0</v>
      </c>
      <c r="I36" s="16">
        <f>F36+H36</f>
        <v>28000</v>
      </c>
      <c r="J36" s="8"/>
    </row>
    <row r="37" spans="1:10" s="47" customFormat="1" ht="21" customHeight="1">
      <c r="A37" s="8"/>
      <c r="B37" s="14"/>
      <c r="C37" s="15"/>
      <c r="D37" s="57"/>
      <c r="E37" s="15"/>
      <c r="F37" s="15"/>
      <c r="G37" s="15"/>
      <c r="H37" s="15"/>
      <c r="I37" s="16"/>
      <c r="J37" s="8"/>
    </row>
    <row r="38" spans="1:10" s="47" customFormat="1" ht="21" customHeight="1">
      <c r="A38" s="8"/>
      <c r="B38" s="14"/>
      <c r="C38" s="15"/>
      <c r="D38" s="57"/>
      <c r="E38" s="15"/>
      <c r="F38" s="15"/>
      <c r="G38" s="15"/>
      <c r="H38" s="15"/>
      <c r="I38" s="16"/>
      <c r="J38" s="8"/>
    </row>
    <row r="39" spans="1:10" s="47" customFormat="1" ht="21" customHeight="1">
      <c r="A39" s="8"/>
      <c r="B39" s="14"/>
      <c r="C39" s="15"/>
      <c r="D39" s="57"/>
      <c r="E39" s="15"/>
      <c r="F39" s="15"/>
      <c r="G39" s="15"/>
      <c r="H39" s="15"/>
      <c r="I39" s="16"/>
      <c r="J39" s="8"/>
    </row>
    <row r="40" spans="1:10" s="47" customFormat="1" ht="21" customHeight="1">
      <c r="A40" s="8"/>
      <c r="B40" s="14"/>
      <c r="C40" s="15"/>
      <c r="D40" s="57"/>
      <c r="E40" s="15"/>
      <c r="F40" s="15"/>
      <c r="G40" s="15"/>
      <c r="H40" s="15"/>
      <c r="I40" s="16"/>
      <c r="J40" s="8"/>
    </row>
    <row r="41" spans="1:10" s="47" customFormat="1" ht="21" customHeight="1">
      <c r="A41" s="8"/>
      <c r="B41" s="14"/>
      <c r="C41" s="15"/>
      <c r="D41" s="57"/>
      <c r="E41" s="15"/>
      <c r="F41" s="15"/>
      <c r="G41" s="15"/>
      <c r="H41" s="15"/>
      <c r="I41" s="16"/>
      <c r="J41" s="8"/>
    </row>
    <row r="42" spans="1:10" s="47" customFormat="1" ht="21" customHeight="1">
      <c r="A42" s="8"/>
      <c r="B42" s="14"/>
      <c r="C42" s="15"/>
      <c r="D42" s="57"/>
      <c r="E42" s="15"/>
      <c r="F42" s="15"/>
      <c r="G42" s="15"/>
      <c r="H42" s="15"/>
      <c r="I42" s="16"/>
      <c r="J42" s="8"/>
    </row>
    <row r="43" spans="1:10" s="47" customFormat="1" ht="21" customHeight="1">
      <c r="A43" s="8"/>
      <c r="B43" s="14"/>
      <c r="C43" s="15"/>
      <c r="D43" s="57"/>
      <c r="E43" s="15"/>
      <c r="F43" s="15"/>
      <c r="G43" s="15"/>
      <c r="H43" s="15"/>
      <c r="I43" s="16"/>
      <c r="J43" s="8"/>
    </row>
    <row r="44" spans="1:10" s="47" customFormat="1" ht="21" customHeight="1">
      <c r="A44" s="8"/>
      <c r="B44" s="14"/>
      <c r="C44" s="15"/>
      <c r="D44" s="57"/>
      <c r="E44" s="15"/>
      <c r="F44" s="15"/>
      <c r="G44" s="15"/>
      <c r="H44" s="15"/>
      <c r="I44" s="16"/>
      <c r="J44" s="8"/>
    </row>
    <row r="45" spans="1:10" s="47" customFormat="1" ht="21" customHeight="1">
      <c r="A45" s="8"/>
      <c r="B45" s="14"/>
      <c r="C45" s="15"/>
      <c r="D45" s="57"/>
      <c r="E45" s="15"/>
      <c r="F45" s="15"/>
      <c r="G45" s="15"/>
      <c r="H45" s="15"/>
      <c r="I45" s="16"/>
      <c r="J45" s="8"/>
    </row>
    <row r="46" spans="1:10" s="47" customFormat="1" ht="21" customHeight="1">
      <c r="A46" s="8"/>
      <c r="B46" s="14"/>
      <c r="C46" s="15"/>
      <c r="D46" s="57"/>
      <c r="E46" s="15"/>
      <c r="F46" s="15"/>
      <c r="G46" s="15"/>
      <c r="H46" s="15"/>
      <c r="I46" s="16"/>
      <c r="J46" s="8"/>
    </row>
    <row r="47" spans="1:10" s="47" customFormat="1" ht="21" customHeight="1">
      <c r="A47" s="8"/>
      <c r="B47" s="14"/>
      <c r="C47" s="15"/>
      <c r="D47" s="57"/>
      <c r="E47" s="15"/>
      <c r="F47" s="15"/>
      <c r="G47" s="15"/>
      <c r="H47" s="15"/>
      <c r="I47" s="16"/>
      <c r="J47" s="8"/>
    </row>
    <row r="48" spans="1:10" s="47" customFormat="1" ht="21" customHeight="1">
      <c r="A48" s="8"/>
      <c r="B48" s="14"/>
      <c r="C48" s="15"/>
      <c r="D48" s="57"/>
      <c r="E48" s="15"/>
      <c r="F48" s="15"/>
      <c r="G48" s="15"/>
      <c r="H48" s="15"/>
      <c r="I48" s="16"/>
      <c r="J48" s="8"/>
    </row>
    <row r="49" spans="1:10" s="47" customFormat="1" ht="21" customHeight="1">
      <c r="A49" s="8"/>
      <c r="B49" s="14"/>
      <c r="C49" s="15"/>
      <c r="D49" s="57"/>
      <c r="E49" s="15"/>
      <c r="F49" s="15"/>
      <c r="G49" s="15"/>
      <c r="H49" s="15"/>
      <c r="I49" s="16"/>
      <c r="J49" s="8"/>
    </row>
    <row r="50" spans="1:10" s="47" customFormat="1" ht="21" customHeight="1">
      <c r="A50" s="8"/>
      <c r="B50" s="14"/>
      <c r="C50" s="15"/>
      <c r="D50" s="57"/>
      <c r="E50" s="15"/>
      <c r="F50" s="15"/>
      <c r="G50" s="15"/>
      <c r="H50" s="15"/>
      <c r="I50" s="16"/>
      <c r="J50" s="8"/>
    </row>
    <row r="51" spans="1:10" s="47" customFormat="1" ht="21" customHeight="1">
      <c r="A51" s="8"/>
      <c r="B51" s="14"/>
      <c r="C51" s="15"/>
      <c r="D51" s="57"/>
      <c r="E51" s="15"/>
      <c r="F51" s="15"/>
      <c r="G51" s="15"/>
      <c r="H51" s="15"/>
      <c r="I51" s="16"/>
      <c r="J51" s="8"/>
    </row>
    <row r="52" spans="1:10" s="47" customFormat="1" ht="21" customHeight="1">
      <c r="A52" s="225"/>
      <c r="B52" s="325"/>
      <c r="C52" s="267"/>
      <c r="D52" s="339"/>
      <c r="E52" s="267"/>
      <c r="F52" s="267"/>
      <c r="G52" s="267"/>
      <c r="H52" s="267"/>
      <c r="I52" s="229"/>
      <c r="J52" s="225"/>
    </row>
    <row r="53" spans="1:10" s="47" customFormat="1" ht="21" customHeight="1" thickBot="1">
      <c r="A53" s="495"/>
      <c r="B53" s="496" t="s">
        <v>485</v>
      </c>
      <c r="C53" s="489"/>
      <c r="D53" s="494"/>
      <c r="E53" s="489"/>
      <c r="F53" s="489"/>
      <c r="G53" s="489"/>
      <c r="H53" s="489"/>
      <c r="I53" s="490">
        <f>SUM(I11:I36)</f>
        <v>349322.14950000006</v>
      </c>
      <c r="J53" s="495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firstPageNumber="24" orientation="landscape" useFirstPageNumber="1" r:id="rId1"/>
  <headerFooter alignWithMargins="0">
    <oddHeader xml:space="preserve">&amp;R&amp;"TH SarabunPSK,ธรรมดา"&amp;12แบบ ปร.4 แผ่นที่ &amp;P/48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J75"/>
  <sheetViews>
    <sheetView view="pageBreakPreview" topLeftCell="C40" zoomScaleNormal="75" zoomScaleSheetLayoutView="100" workbookViewId="0">
      <selection activeCell="Q195" sqref="Q195"/>
    </sheetView>
  </sheetViews>
  <sheetFormatPr defaultColWidth="9.140625" defaultRowHeight="21" customHeight="1"/>
  <cols>
    <col min="1" max="1" width="6.7109375" style="53" customWidth="1"/>
    <col min="2" max="2" width="56.7109375" style="47" customWidth="1"/>
    <col min="3" max="3" width="9.7109375" style="47" customWidth="1"/>
    <col min="4" max="4" width="6.7109375" style="47" customWidth="1"/>
    <col min="5" max="5" width="12.7109375" style="47" customWidth="1"/>
    <col min="6" max="6" width="15.7109375" style="47" customWidth="1"/>
    <col min="7" max="7" width="12.7109375" style="47" customWidth="1"/>
    <col min="8" max="8" width="15.7109375" style="47" customWidth="1"/>
    <col min="9" max="9" width="20.7109375" style="54" customWidth="1"/>
    <col min="10" max="10" width="10.7109375" style="47" customWidth="1"/>
    <col min="11" max="16384" width="9.140625" style="47"/>
  </cols>
  <sheetData>
    <row r="1" spans="1:10" ht="21" customHeight="1">
      <c r="A1" s="583" t="s">
        <v>43</v>
      </c>
      <c r="B1" s="583"/>
      <c r="C1" s="583"/>
      <c r="D1" s="583"/>
      <c r="E1" s="583"/>
      <c r="F1" s="583"/>
      <c r="G1" s="583"/>
      <c r="H1" s="583"/>
      <c r="I1" s="583"/>
      <c r="J1" s="583"/>
    </row>
    <row r="2" spans="1:10" ht="21" customHeight="1">
      <c r="A2" s="371" t="s">
        <v>23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ht="21" customHeight="1">
      <c r="A3" s="361" t="s">
        <v>1</v>
      </c>
      <c r="B3" s="373"/>
      <c r="C3" s="373"/>
      <c r="D3" s="361"/>
      <c r="E3" s="373"/>
      <c r="F3" s="373"/>
      <c r="G3" s="373"/>
      <c r="H3" s="373"/>
      <c r="I3" s="373"/>
      <c r="J3" s="373"/>
    </row>
    <row r="4" spans="1:10" ht="21" customHeight="1">
      <c r="A4" s="352" t="str">
        <f>ปร.6!A3</f>
        <v>สถานที่ก่อสร้าง    สาขาเวียงเชียงรุ้ง    จังหวัดเชียงราย</v>
      </c>
      <c r="B4" s="373"/>
      <c r="C4" s="373"/>
      <c r="D4" s="70"/>
      <c r="E4" s="374"/>
      <c r="F4" s="361" t="s">
        <v>44</v>
      </c>
      <c r="G4" s="588" t="str">
        <f>ปร.6!C4</f>
        <v>6/2567(อบปป)</v>
      </c>
      <c r="H4" s="588"/>
      <c r="I4" s="373"/>
      <c r="J4" s="373"/>
    </row>
    <row r="5" spans="1:10" ht="21" customHeight="1">
      <c r="A5" s="361" t="s">
        <v>5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0" ht="21" customHeight="1">
      <c r="A6" s="361" t="str">
        <f>'รวม '!A6</f>
        <v>คำนวณราคาโดย      ………………………………………………………………………………………………</v>
      </c>
      <c r="B6" s="373"/>
      <c r="C6" s="373"/>
      <c r="D6" s="70"/>
      <c r="E6" s="374"/>
      <c r="F6" s="361" t="s">
        <v>45</v>
      </c>
      <c r="G6" s="511" t="str">
        <f>ปร.6!C8</f>
        <v>………………………………………………………………………………..</v>
      </c>
      <c r="H6" s="361"/>
      <c r="I6" s="373"/>
      <c r="J6" s="373"/>
    </row>
    <row r="7" spans="1:10" ht="21" customHeight="1">
      <c r="A7" s="77"/>
      <c r="B7" s="38"/>
      <c r="C7" s="38"/>
      <c r="D7" s="38"/>
      <c r="E7" s="38"/>
      <c r="F7" s="38"/>
      <c r="G7" s="584" t="s">
        <v>10</v>
      </c>
      <c r="H7" s="584"/>
      <c r="I7" s="584"/>
      <c r="J7" s="584"/>
    </row>
    <row r="8" spans="1:10" ht="21" customHeight="1">
      <c r="A8" s="589" t="s">
        <v>11</v>
      </c>
      <c r="B8" s="589" t="s">
        <v>12</v>
      </c>
      <c r="C8" s="589" t="s">
        <v>46</v>
      </c>
      <c r="D8" s="589" t="s">
        <v>47</v>
      </c>
      <c r="E8" s="585" t="s">
        <v>48</v>
      </c>
      <c r="F8" s="586"/>
      <c r="G8" s="585" t="s">
        <v>49</v>
      </c>
      <c r="H8" s="586"/>
      <c r="I8" s="544" t="s">
        <v>50</v>
      </c>
      <c r="J8" s="589" t="s">
        <v>14</v>
      </c>
    </row>
    <row r="9" spans="1:10" ht="21" customHeight="1">
      <c r="A9" s="587"/>
      <c r="B9" s="587"/>
      <c r="C9" s="587"/>
      <c r="D9" s="587"/>
      <c r="E9" s="544" t="s">
        <v>51</v>
      </c>
      <c r="F9" s="483" t="s">
        <v>52</v>
      </c>
      <c r="G9" s="544" t="s">
        <v>51</v>
      </c>
      <c r="H9" s="483" t="s">
        <v>52</v>
      </c>
      <c r="I9" s="2" t="s">
        <v>53</v>
      </c>
      <c r="J9" s="587"/>
    </row>
    <row r="10" spans="1:10" ht="21" customHeight="1">
      <c r="A10" s="166"/>
      <c r="B10" s="51" t="s">
        <v>486</v>
      </c>
      <c r="C10" s="3"/>
      <c r="D10" s="3"/>
      <c r="E10" s="3"/>
      <c r="F10" s="3"/>
      <c r="G10" s="3"/>
      <c r="H10" s="3"/>
      <c r="I10" s="3"/>
      <c r="J10" s="3"/>
    </row>
    <row r="11" spans="1:10" ht="21" customHeight="1">
      <c r="A11" s="146">
        <v>1</v>
      </c>
      <c r="B11" s="18" t="s">
        <v>56</v>
      </c>
      <c r="C11" s="6"/>
      <c r="D11" s="7"/>
      <c r="E11" s="6"/>
      <c r="F11" s="6"/>
      <c r="G11" s="6"/>
      <c r="H11" s="6"/>
      <c r="I11" s="16"/>
      <c r="J11" s="57"/>
    </row>
    <row r="12" spans="1:10" ht="21" customHeight="1">
      <c r="A12" s="52"/>
      <c r="B12" s="18" t="s">
        <v>108</v>
      </c>
      <c r="C12" s="6"/>
      <c r="D12" s="7"/>
      <c r="E12" s="6"/>
      <c r="F12" s="6"/>
      <c r="G12" s="6"/>
      <c r="H12" s="6"/>
      <c r="I12" s="16"/>
      <c r="J12" s="57"/>
    </row>
    <row r="13" spans="1:10" ht="21" customHeight="1">
      <c r="A13" s="12"/>
      <c r="B13" s="14" t="s">
        <v>95</v>
      </c>
      <c r="C13" s="6">
        <v>0</v>
      </c>
      <c r="D13" s="7" t="s">
        <v>88</v>
      </c>
      <c r="E13" s="6">
        <v>430.38</v>
      </c>
      <c r="F13" s="6">
        <f t="shared" ref="F13:F32" si="0">C13*E13</f>
        <v>0</v>
      </c>
      <c r="G13" s="15">
        <v>91</v>
      </c>
      <c r="H13" s="6">
        <f t="shared" ref="H13:H32" si="1">C13*G13</f>
        <v>0</v>
      </c>
      <c r="I13" s="16">
        <f t="shared" ref="I13:I32" si="2">F13+H13</f>
        <v>0</v>
      </c>
      <c r="J13" s="8"/>
    </row>
    <row r="14" spans="1:10" ht="21" customHeight="1">
      <c r="A14" s="12"/>
      <c r="B14" s="14" t="s">
        <v>96</v>
      </c>
      <c r="C14" s="6">
        <v>0</v>
      </c>
      <c r="D14" s="7" t="s">
        <v>88</v>
      </c>
      <c r="E14" s="6">
        <v>1762.85</v>
      </c>
      <c r="F14" s="6">
        <f t="shared" si="0"/>
        <v>0</v>
      </c>
      <c r="G14" s="15">
        <v>398</v>
      </c>
      <c r="H14" s="6">
        <f t="shared" si="1"/>
        <v>0</v>
      </c>
      <c r="I14" s="16">
        <f t="shared" si="2"/>
        <v>0</v>
      </c>
      <c r="J14" s="8"/>
    </row>
    <row r="15" spans="1:10" ht="21" customHeight="1">
      <c r="A15" s="12"/>
      <c r="B15" s="14" t="s">
        <v>97</v>
      </c>
      <c r="C15" s="6">
        <v>0</v>
      </c>
      <c r="D15" s="7" t="s">
        <v>88</v>
      </c>
      <c r="E15" s="6">
        <v>1898.6</v>
      </c>
      <c r="F15" s="6">
        <f t="shared" si="0"/>
        <v>0</v>
      </c>
      <c r="G15" s="15">
        <v>391</v>
      </c>
      <c r="H15" s="6">
        <f t="shared" si="1"/>
        <v>0</v>
      </c>
      <c r="I15" s="16">
        <f t="shared" si="2"/>
        <v>0</v>
      </c>
      <c r="J15" s="8"/>
    </row>
    <row r="16" spans="1:10" ht="21" customHeight="1">
      <c r="A16" s="12"/>
      <c r="B16" s="14" t="s">
        <v>487</v>
      </c>
      <c r="C16" s="6">
        <v>0</v>
      </c>
      <c r="D16" s="7" t="s">
        <v>90</v>
      </c>
      <c r="E16" s="6">
        <v>320</v>
      </c>
      <c r="F16" s="6">
        <f t="shared" si="0"/>
        <v>0</v>
      </c>
      <c r="G16" s="15">
        <v>133</v>
      </c>
      <c r="H16" s="6">
        <f t="shared" si="1"/>
        <v>0</v>
      </c>
      <c r="I16" s="16">
        <f t="shared" si="2"/>
        <v>0</v>
      </c>
      <c r="J16" s="8"/>
    </row>
    <row r="17" spans="1:10" ht="21" customHeight="1">
      <c r="A17" s="12"/>
      <c r="B17" s="17" t="s">
        <v>106</v>
      </c>
      <c r="C17" s="6">
        <v>0</v>
      </c>
      <c r="D17" s="7" t="s">
        <v>102</v>
      </c>
      <c r="E17" s="6">
        <v>65.42</v>
      </c>
      <c r="F17" s="6">
        <f>C17*E17</f>
        <v>0</v>
      </c>
      <c r="G17" s="15">
        <v>0</v>
      </c>
      <c r="H17" s="6">
        <f>C17*G17</f>
        <v>0</v>
      </c>
      <c r="I17" s="16">
        <f>F17+H17</f>
        <v>0</v>
      </c>
      <c r="J17" s="8"/>
    </row>
    <row r="18" spans="1:10" ht="21" customHeight="1">
      <c r="A18" s="8"/>
      <c r="B18" s="14" t="s">
        <v>99</v>
      </c>
      <c r="C18" s="6"/>
      <c r="D18" s="7" t="s">
        <v>100</v>
      </c>
      <c r="E18" s="6"/>
      <c r="F18" s="6"/>
      <c r="G18" s="6"/>
      <c r="H18" s="6"/>
      <c r="I18" s="37"/>
      <c r="J18" s="8"/>
    </row>
    <row r="19" spans="1:10" ht="21" customHeight="1">
      <c r="A19" s="12"/>
      <c r="B19" s="14" t="s">
        <v>101</v>
      </c>
      <c r="C19" s="6">
        <v>0</v>
      </c>
      <c r="D19" s="7" t="s">
        <v>102</v>
      </c>
      <c r="E19" s="6">
        <v>21.44</v>
      </c>
      <c r="F19" s="6">
        <f t="shared" ref="F19:F22" si="3">C19*E19</f>
        <v>0</v>
      </c>
      <c r="G19" s="15">
        <v>4.0999999999999996</v>
      </c>
      <c r="H19" s="6">
        <f t="shared" ref="H19:H22" si="4">C19*G19</f>
        <v>0</v>
      </c>
      <c r="I19" s="16">
        <f t="shared" ref="I19:I22" si="5">F19+H19</f>
        <v>0</v>
      </c>
      <c r="J19" s="8"/>
    </row>
    <row r="20" spans="1:10" ht="21" customHeight="1">
      <c r="A20" s="12"/>
      <c r="B20" s="14" t="s">
        <v>103</v>
      </c>
      <c r="C20" s="6">
        <v>0</v>
      </c>
      <c r="D20" s="7" t="s">
        <v>102</v>
      </c>
      <c r="E20" s="6">
        <v>21.36</v>
      </c>
      <c r="F20" s="6">
        <f t="shared" si="3"/>
        <v>0</v>
      </c>
      <c r="G20" s="15">
        <v>3.3</v>
      </c>
      <c r="H20" s="6">
        <f t="shared" si="4"/>
        <v>0</v>
      </c>
      <c r="I20" s="16">
        <f t="shared" si="5"/>
        <v>0</v>
      </c>
      <c r="J20" s="8"/>
    </row>
    <row r="21" spans="1:10" ht="21" customHeight="1">
      <c r="A21" s="12"/>
      <c r="B21" s="14" t="s">
        <v>105</v>
      </c>
      <c r="C21" s="6">
        <v>0</v>
      </c>
      <c r="D21" s="7" t="s">
        <v>102</v>
      </c>
      <c r="E21" s="6">
        <v>49.07</v>
      </c>
      <c r="F21" s="6">
        <f t="shared" si="3"/>
        <v>0</v>
      </c>
      <c r="G21" s="15">
        <v>0</v>
      </c>
      <c r="H21" s="6">
        <f t="shared" si="4"/>
        <v>0</v>
      </c>
      <c r="I21" s="16">
        <f t="shared" si="5"/>
        <v>0</v>
      </c>
      <c r="J21" s="8"/>
    </row>
    <row r="22" spans="1:10" ht="21" customHeight="1">
      <c r="A22" s="4" t="s">
        <v>100</v>
      </c>
      <c r="B22" s="17" t="s">
        <v>119</v>
      </c>
      <c r="C22" s="15">
        <v>0</v>
      </c>
      <c r="D22" s="23" t="s">
        <v>90</v>
      </c>
      <c r="E22" s="6">
        <v>85</v>
      </c>
      <c r="F22" s="6">
        <f t="shared" si="3"/>
        <v>0</v>
      </c>
      <c r="G22" s="15">
        <v>0</v>
      </c>
      <c r="H22" s="6">
        <f t="shared" si="4"/>
        <v>0</v>
      </c>
      <c r="I22" s="16">
        <f t="shared" si="5"/>
        <v>0</v>
      </c>
      <c r="J22" s="8"/>
    </row>
    <row r="23" spans="1:10" ht="21" customHeight="1" thickBot="1">
      <c r="A23" s="12"/>
      <c r="B23" s="5" t="s">
        <v>120</v>
      </c>
      <c r="C23" s="62"/>
      <c r="D23" s="23"/>
      <c r="E23" s="15"/>
      <c r="F23" s="15"/>
      <c r="G23" s="15"/>
      <c r="H23" s="15"/>
      <c r="I23" s="61">
        <f>SUM(I13:I22)</f>
        <v>0</v>
      </c>
      <c r="J23" s="8"/>
    </row>
    <row r="24" spans="1:10" ht="21" customHeight="1">
      <c r="A24" s="12"/>
      <c r="B24" s="9" t="s">
        <v>488</v>
      </c>
      <c r="C24" s="62"/>
      <c r="D24" s="23"/>
      <c r="E24" s="15"/>
      <c r="F24" s="15"/>
      <c r="G24" s="15"/>
      <c r="H24" s="15"/>
      <c r="I24" s="16"/>
      <c r="J24" s="8"/>
    </row>
    <row r="25" spans="1:10" ht="21" customHeight="1">
      <c r="A25" s="24"/>
      <c r="B25" s="33" t="s">
        <v>489</v>
      </c>
      <c r="C25" s="26">
        <v>0</v>
      </c>
      <c r="D25" s="25" t="s">
        <v>102</v>
      </c>
      <c r="E25" s="26">
        <v>28.51</v>
      </c>
      <c r="F25" s="6">
        <f t="shared" si="0"/>
        <v>0</v>
      </c>
      <c r="G25" s="26">
        <v>10</v>
      </c>
      <c r="H25" s="6">
        <f t="shared" si="1"/>
        <v>0</v>
      </c>
      <c r="I25" s="16">
        <f t="shared" si="2"/>
        <v>0</v>
      </c>
      <c r="J25" s="11"/>
    </row>
    <row r="26" spans="1:10" ht="21" customHeight="1">
      <c r="A26" s="24"/>
      <c r="B26" s="33" t="s">
        <v>490</v>
      </c>
      <c r="C26" s="26">
        <v>0</v>
      </c>
      <c r="D26" s="25" t="s">
        <v>102</v>
      </c>
      <c r="E26" s="26">
        <v>28.51</v>
      </c>
      <c r="F26" s="6">
        <f t="shared" si="0"/>
        <v>0</v>
      </c>
      <c r="G26" s="26">
        <v>10</v>
      </c>
      <c r="H26" s="6">
        <f t="shared" si="1"/>
        <v>0</v>
      </c>
      <c r="I26" s="16">
        <f t="shared" si="2"/>
        <v>0</v>
      </c>
      <c r="J26" s="11"/>
    </row>
    <row r="27" spans="1:10" ht="21" customHeight="1">
      <c r="A27" s="24"/>
      <c r="B27" s="33" t="s">
        <v>491</v>
      </c>
      <c r="C27" s="26">
        <v>0</v>
      </c>
      <c r="D27" s="25" t="s">
        <v>102</v>
      </c>
      <c r="E27" s="26">
        <v>28.51</v>
      </c>
      <c r="F27" s="6">
        <f t="shared" si="0"/>
        <v>0</v>
      </c>
      <c r="G27" s="26">
        <v>10</v>
      </c>
      <c r="H27" s="6">
        <f t="shared" si="1"/>
        <v>0</v>
      </c>
      <c r="I27" s="16">
        <f t="shared" si="2"/>
        <v>0</v>
      </c>
      <c r="J27" s="11"/>
    </row>
    <row r="28" spans="1:10" ht="21" customHeight="1">
      <c r="A28" s="24"/>
      <c r="B28" s="33" t="s">
        <v>492</v>
      </c>
      <c r="C28" s="26">
        <v>0</v>
      </c>
      <c r="D28" s="25" t="s">
        <v>102</v>
      </c>
      <c r="E28" s="26">
        <v>28.51</v>
      </c>
      <c r="F28" s="6">
        <f t="shared" si="0"/>
        <v>0</v>
      </c>
      <c r="G28" s="26">
        <v>10</v>
      </c>
      <c r="H28" s="6">
        <f t="shared" si="1"/>
        <v>0</v>
      </c>
      <c r="I28" s="16">
        <f t="shared" si="2"/>
        <v>0</v>
      </c>
      <c r="J28" s="11"/>
    </row>
    <row r="29" spans="1:10" ht="21" customHeight="1">
      <c r="A29" s="4"/>
      <c r="B29" s="17" t="s">
        <v>493</v>
      </c>
      <c r="C29" s="15">
        <v>0</v>
      </c>
      <c r="D29" s="23" t="s">
        <v>102</v>
      </c>
      <c r="E29" s="15">
        <v>21.36</v>
      </c>
      <c r="F29" s="6">
        <f t="shared" si="0"/>
        <v>0</v>
      </c>
      <c r="G29" s="15">
        <v>10</v>
      </c>
      <c r="H29" s="6">
        <f t="shared" si="1"/>
        <v>0</v>
      </c>
      <c r="I29" s="16">
        <f t="shared" si="2"/>
        <v>0</v>
      </c>
      <c r="J29" s="8"/>
    </row>
    <row r="30" spans="1:10" ht="21" customHeight="1">
      <c r="A30" s="4"/>
      <c r="B30" s="17" t="s">
        <v>494</v>
      </c>
      <c r="C30" s="15">
        <v>0</v>
      </c>
      <c r="D30" s="23" t="s">
        <v>125</v>
      </c>
      <c r="E30" s="15">
        <v>75</v>
      </c>
      <c r="F30" s="6">
        <f t="shared" si="0"/>
        <v>0</v>
      </c>
      <c r="G30" s="15">
        <v>25</v>
      </c>
      <c r="H30" s="6">
        <f t="shared" si="1"/>
        <v>0</v>
      </c>
      <c r="I30" s="16">
        <f t="shared" si="2"/>
        <v>0</v>
      </c>
      <c r="J30" s="8"/>
    </row>
    <row r="31" spans="1:10" ht="21" customHeight="1">
      <c r="A31" s="4"/>
      <c r="B31" s="17" t="s">
        <v>495</v>
      </c>
      <c r="C31" s="15">
        <v>0</v>
      </c>
      <c r="D31" s="23" t="s">
        <v>125</v>
      </c>
      <c r="E31" s="15">
        <v>500</v>
      </c>
      <c r="F31" s="6">
        <f t="shared" si="0"/>
        <v>0</v>
      </c>
      <c r="G31" s="15">
        <v>150</v>
      </c>
      <c r="H31" s="6">
        <f t="shared" si="1"/>
        <v>0</v>
      </c>
      <c r="I31" s="16">
        <f t="shared" si="2"/>
        <v>0</v>
      </c>
      <c r="J31" s="8"/>
    </row>
    <row r="32" spans="1:10" ht="21" customHeight="1">
      <c r="A32" s="4"/>
      <c r="B32" s="236" t="s">
        <v>496</v>
      </c>
      <c r="C32" s="15">
        <v>75</v>
      </c>
      <c r="D32" s="23" t="s">
        <v>90</v>
      </c>
      <c r="E32" s="15">
        <v>25</v>
      </c>
      <c r="F32" s="6">
        <f t="shared" si="0"/>
        <v>1875</v>
      </c>
      <c r="G32" s="15">
        <v>13</v>
      </c>
      <c r="H32" s="6">
        <f t="shared" si="1"/>
        <v>975</v>
      </c>
      <c r="I32" s="16">
        <f t="shared" si="2"/>
        <v>2850</v>
      </c>
      <c r="J32" s="8"/>
    </row>
    <row r="33" spans="1:10" ht="21" customHeight="1" thickBot="1">
      <c r="A33" s="12"/>
      <c r="B33" s="5" t="s">
        <v>497</v>
      </c>
      <c r="C33" s="6"/>
      <c r="D33" s="7"/>
      <c r="E33" s="6"/>
      <c r="F33" s="6"/>
      <c r="G33" s="6"/>
      <c r="H33" s="6"/>
      <c r="I33" s="63">
        <f>SUM(I25:I32)</f>
        <v>2850</v>
      </c>
      <c r="J33" s="11"/>
    </row>
    <row r="34" spans="1:10" ht="21" customHeight="1" thickBot="1">
      <c r="A34" s="28"/>
      <c r="B34" s="43" t="s">
        <v>498</v>
      </c>
      <c r="C34" s="19"/>
      <c r="D34" s="20"/>
      <c r="E34" s="19"/>
      <c r="F34" s="19"/>
      <c r="G34" s="19"/>
      <c r="H34" s="19"/>
      <c r="I34" s="226">
        <f>I23+I33</f>
        <v>2850</v>
      </c>
      <c r="J34" s="82"/>
    </row>
    <row r="35" spans="1:10" ht="21" customHeight="1">
      <c r="A35" s="43">
        <v>2</v>
      </c>
      <c r="B35" s="18" t="s">
        <v>57</v>
      </c>
      <c r="C35" s="19"/>
      <c r="D35" s="20"/>
      <c r="E35" s="19"/>
      <c r="F35" s="19"/>
      <c r="G35" s="19"/>
      <c r="H35" s="19"/>
      <c r="I35" s="21"/>
      <c r="J35" s="8"/>
    </row>
    <row r="36" spans="1:10" ht="21" customHeight="1">
      <c r="A36" s="55"/>
      <c r="B36" s="181" t="s">
        <v>499</v>
      </c>
      <c r="C36" s="62">
        <v>76</v>
      </c>
      <c r="D36" s="23" t="s">
        <v>90</v>
      </c>
      <c r="E36" s="15">
        <v>15</v>
      </c>
      <c r="F36" s="6">
        <f t="shared" ref="F36:F66" si="6">C36*E36</f>
        <v>1140</v>
      </c>
      <c r="G36" s="15">
        <v>10</v>
      </c>
      <c r="H36" s="6">
        <f t="shared" ref="H36:H66" si="7">C36*G36</f>
        <v>760</v>
      </c>
      <c r="I36" s="16">
        <f t="shared" ref="I36:I41" si="8">F36+H36</f>
        <v>1900</v>
      </c>
      <c r="J36" s="8"/>
    </row>
    <row r="37" spans="1:10" ht="21" customHeight="1">
      <c r="A37" s="55"/>
      <c r="B37" s="17" t="s">
        <v>500</v>
      </c>
      <c r="C37" s="15">
        <v>0</v>
      </c>
      <c r="D37" s="23" t="s">
        <v>90</v>
      </c>
      <c r="E37" s="15">
        <v>120</v>
      </c>
      <c r="F37" s="6">
        <f t="shared" si="6"/>
        <v>0</v>
      </c>
      <c r="G37" s="15">
        <v>30</v>
      </c>
      <c r="H37" s="6">
        <f t="shared" si="7"/>
        <v>0</v>
      </c>
      <c r="I37" s="16">
        <f t="shared" si="8"/>
        <v>0</v>
      </c>
      <c r="J37" s="8"/>
    </row>
    <row r="38" spans="1:10" ht="21" customHeight="1">
      <c r="A38" s="55"/>
      <c r="B38" s="17" t="s">
        <v>501</v>
      </c>
      <c r="C38" s="62">
        <v>0</v>
      </c>
      <c r="D38" s="23" t="s">
        <v>157</v>
      </c>
      <c r="E38" s="15">
        <v>260</v>
      </c>
      <c r="F38" s="6">
        <f t="shared" si="6"/>
        <v>0</v>
      </c>
      <c r="G38" s="15">
        <v>50</v>
      </c>
      <c r="H38" s="6">
        <f t="shared" si="7"/>
        <v>0</v>
      </c>
      <c r="I38" s="16">
        <f t="shared" si="8"/>
        <v>0</v>
      </c>
      <c r="J38" s="8"/>
    </row>
    <row r="39" spans="1:10" ht="21" customHeight="1">
      <c r="A39" s="55"/>
      <c r="B39" s="17" t="s">
        <v>502</v>
      </c>
      <c r="C39" s="62">
        <v>12.4</v>
      </c>
      <c r="D39" s="23" t="s">
        <v>157</v>
      </c>
      <c r="E39" s="15">
        <v>850</v>
      </c>
      <c r="F39" s="6">
        <f t="shared" si="6"/>
        <v>10540</v>
      </c>
      <c r="G39" s="15">
        <v>0</v>
      </c>
      <c r="H39" s="6">
        <f t="shared" si="7"/>
        <v>0</v>
      </c>
      <c r="I39" s="16">
        <f t="shared" si="8"/>
        <v>10540</v>
      </c>
      <c r="J39" s="8"/>
    </row>
    <row r="40" spans="1:10" ht="21" customHeight="1">
      <c r="A40" s="55"/>
      <c r="B40" s="17" t="s">
        <v>503</v>
      </c>
      <c r="C40" s="62">
        <v>2</v>
      </c>
      <c r="D40" s="23" t="s">
        <v>125</v>
      </c>
      <c r="E40" s="15">
        <v>1000</v>
      </c>
      <c r="F40" s="6">
        <f t="shared" si="6"/>
        <v>2000</v>
      </c>
      <c r="G40" s="15">
        <v>0</v>
      </c>
      <c r="H40" s="6">
        <f t="shared" si="7"/>
        <v>0</v>
      </c>
      <c r="I40" s="16">
        <f t="shared" si="8"/>
        <v>2000</v>
      </c>
      <c r="J40" s="8"/>
    </row>
    <row r="41" spans="1:10" ht="21" customHeight="1">
      <c r="A41" s="55"/>
      <c r="B41" s="17" t="s">
        <v>504</v>
      </c>
      <c r="C41" s="62">
        <v>8</v>
      </c>
      <c r="D41" s="23" t="s">
        <v>157</v>
      </c>
      <c r="E41" s="15">
        <v>92.29</v>
      </c>
      <c r="F41" s="6">
        <f t="shared" si="6"/>
        <v>738.32</v>
      </c>
      <c r="G41" s="15">
        <v>75</v>
      </c>
      <c r="H41" s="6">
        <f t="shared" si="7"/>
        <v>600</v>
      </c>
      <c r="I41" s="16">
        <f t="shared" si="8"/>
        <v>1338.3200000000002</v>
      </c>
      <c r="J41" s="8"/>
    </row>
    <row r="42" spans="1:10" ht="21" customHeight="1">
      <c r="A42" s="4"/>
      <c r="B42" s="17" t="s">
        <v>505</v>
      </c>
      <c r="C42" s="6">
        <v>81</v>
      </c>
      <c r="D42" s="7" t="s">
        <v>90</v>
      </c>
      <c r="E42" s="6">
        <v>10</v>
      </c>
      <c r="F42" s="6">
        <f t="shared" si="6"/>
        <v>810</v>
      </c>
      <c r="G42" s="6">
        <v>10</v>
      </c>
      <c r="H42" s="6">
        <f t="shared" si="7"/>
        <v>810</v>
      </c>
      <c r="I42" s="16">
        <f>F42+H42</f>
        <v>1620</v>
      </c>
      <c r="J42" s="8"/>
    </row>
    <row r="43" spans="1:10" ht="21" customHeight="1">
      <c r="A43" s="4"/>
      <c r="B43" s="17" t="s">
        <v>506</v>
      </c>
      <c r="C43" s="6"/>
      <c r="D43" s="7"/>
      <c r="E43" s="6"/>
      <c r="F43" s="6"/>
      <c r="G43" s="6"/>
      <c r="H43" s="6"/>
      <c r="I43" s="16"/>
      <c r="J43" s="8"/>
    </row>
    <row r="44" spans="1:10" ht="21" customHeight="1">
      <c r="A44" s="12"/>
      <c r="B44" s="17" t="s">
        <v>507</v>
      </c>
      <c r="C44" s="6">
        <v>0</v>
      </c>
      <c r="D44" s="7" t="s">
        <v>90</v>
      </c>
      <c r="E44" s="6">
        <v>50</v>
      </c>
      <c r="F44" s="6">
        <f t="shared" ref="F44:F45" si="9">C44*E44</f>
        <v>0</v>
      </c>
      <c r="G44" s="6">
        <v>50</v>
      </c>
      <c r="H44" s="6">
        <f t="shared" ref="H44:H45" si="10">C44*G44</f>
        <v>0</v>
      </c>
      <c r="I44" s="16">
        <f t="shared" ref="I44:I47" si="11">F44+H44</f>
        <v>0</v>
      </c>
      <c r="J44" s="8"/>
    </row>
    <row r="45" spans="1:10" ht="21" customHeight="1">
      <c r="A45" s="12"/>
      <c r="B45" s="17" t="s">
        <v>508</v>
      </c>
      <c r="C45" s="6">
        <v>21</v>
      </c>
      <c r="D45" s="7" t="s">
        <v>157</v>
      </c>
      <c r="E45" s="6">
        <v>120</v>
      </c>
      <c r="F45" s="6">
        <f t="shared" si="9"/>
        <v>2520</v>
      </c>
      <c r="G45" s="6">
        <v>50</v>
      </c>
      <c r="H45" s="6">
        <f t="shared" si="10"/>
        <v>1050</v>
      </c>
      <c r="I45" s="16">
        <f t="shared" si="11"/>
        <v>3570</v>
      </c>
      <c r="J45" s="8"/>
    </row>
    <row r="46" spans="1:10" ht="21" customHeight="1">
      <c r="A46" s="12"/>
      <c r="B46" s="17" t="s">
        <v>509</v>
      </c>
      <c r="C46" s="6">
        <v>1</v>
      </c>
      <c r="D46" s="7" t="s">
        <v>125</v>
      </c>
      <c r="E46" s="6">
        <v>850</v>
      </c>
      <c r="F46" s="6">
        <f t="shared" si="6"/>
        <v>850</v>
      </c>
      <c r="G46" s="6">
        <v>100</v>
      </c>
      <c r="H46" s="6">
        <f t="shared" si="7"/>
        <v>100</v>
      </c>
      <c r="I46" s="16">
        <f t="shared" si="11"/>
        <v>950</v>
      </c>
      <c r="J46" s="8"/>
    </row>
    <row r="47" spans="1:10" ht="21" customHeight="1">
      <c r="A47" s="12"/>
      <c r="B47" s="17" t="s">
        <v>510</v>
      </c>
      <c r="C47" s="6">
        <v>2</v>
      </c>
      <c r="D47" s="7" t="s">
        <v>125</v>
      </c>
      <c r="E47" s="6">
        <v>3500</v>
      </c>
      <c r="F47" s="6">
        <f t="shared" si="6"/>
        <v>7000</v>
      </c>
      <c r="G47" s="6">
        <v>200</v>
      </c>
      <c r="H47" s="6">
        <f t="shared" si="7"/>
        <v>400</v>
      </c>
      <c r="I47" s="16">
        <f t="shared" si="11"/>
        <v>7400</v>
      </c>
      <c r="J47" s="8"/>
    </row>
    <row r="48" spans="1:10" ht="21" customHeight="1">
      <c r="A48" s="12"/>
      <c r="B48" s="17" t="s">
        <v>511</v>
      </c>
      <c r="C48" s="6">
        <v>88</v>
      </c>
      <c r="D48" s="7" t="s">
        <v>512</v>
      </c>
      <c r="E48" s="6">
        <v>55</v>
      </c>
      <c r="F48" s="6">
        <f t="shared" si="6"/>
        <v>4840</v>
      </c>
      <c r="G48" s="6">
        <v>34</v>
      </c>
      <c r="H48" s="6">
        <f t="shared" si="7"/>
        <v>2992</v>
      </c>
      <c r="I48" s="16">
        <f>F48+H48</f>
        <v>7832</v>
      </c>
      <c r="J48" s="8"/>
    </row>
    <row r="49" spans="1:10" ht="21" customHeight="1">
      <c r="A49" s="12"/>
      <c r="B49" s="17" t="s">
        <v>513</v>
      </c>
      <c r="C49" s="6">
        <v>81</v>
      </c>
      <c r="D49" s="7" t="s">
        <v>512</v>
      </c>
      <c r="E49" s="6">
        <v>45</v>
      </c>
      <c r="F49" s="6">
        <f>C49*E49</f>
        <v>3645</v>
      </c>
      <c r="G49" s="6">
        <v>30</v>
      </c>
      <c r="H49" s="6">
        <f t="shared" si="7"/>
        <v>2430</v>
      </c>
      <c r="I49" s="16">
        <f>F49+H49</f>
        <v>6075</v>
      </c>
      <c r="J49" s="8"/>
    </row>
    <row r="50" spans="1:10" ht="21" customHeight="1">
      <c r="A50" s="12"/>
      <c r="B50" s="17" t="s">
        <v>514</v>
      </c>
      <c r="C50" s="6">
        <v>13</v>
      </c>
      <c r="D50" s="7" t="s">
        <v>125</v>
      </c>
      <c r="E50" s="6">
        <v>3200</v>
      </c>
      <c r="F50" s="6">
        <f t="shared" si="6"/>
        <v>41600</v>
      </c>
      <c r="G50" s="6">
        <v>0</v>
      </c>
      <c r="H50" s="6">
        <f t="shared" si="7"/>
        <v>0</v>
      </c>
      <c r="I50" s="16">
        <f>F50+H50</f>
        <v>41600</v>
      </c>
      <c r="J50" s="8"/>
    </row>
    <row r="51" spans="1:10" ht="21" customHeight="1">
      <c r="A51" s="12"/>
      <c r="B51" s="17" t="s">
        <v>515</v>
      </c>
      <c r="C51" s="6">
        <v>1</v>
      </c>
      <c r="D51" s="7" t="s">
        <v>125</v>
      </c>
      <c r="E51" s="6">
        <v>3000</v>
      </c>
      <c r="F51" s="6">
        <f t="shared" si="6"/>
        <v>3000</v>
      </c>
      <c r="G51" s="6">
        <v>900</v>
      </c>
      <c r="H51" s="6">
        <f t="shared" si="7"/>
        <v>900</v>
      </c>
      <c r="I51" s="16">
        <f>F51+H51</f>
        <v>3900</v>
      </c>
      <c r="J51" s="8"/>
    </row>
    <row r="52" spans="1:10" ht="21" customHeight="1">
      <c r="A52" s="82"/>
      <c r="B52" s="222" t="s">
        <v>516</v>
      </c>
      <c r="C52" s="177">
        <v>1</v>
      </c>
      <c r="D52" s="195" t="s">
        <v>125</v>
      </c>
      <c r="E52" s="177">
        <v>2000</v>
      </c>
      <c r="F52" s="177">
        <f>C52*E52</f>
        <v>2000</v>
      </c>
      <c r="G52" s="177">
        <v>50</v>
      </c>
      <c r="H52" s="177">
        <f t="shared" si="7"/>
        <v>50</v>
      </c>
      <c r="I52" s="179">
        <f t="shared" ref="I52" si="12">F52+H52</f>
        <v>2050</v>
      </c>
      <c r="J52" s="82"/>
    </row>
    <row r="53" spans="1:10" ht="21" customHeight="1" thickBot="1">
      <c r="A53" s="8"/>
      <c r="B53" s="5" t="s">
        <v>517</v>
      </c>
      <c r="C53" s="6"/>
      <c r="D53" s="7"/>
      <c r="E53" s="6"/>
      <c r="F53" s="6"/>
      <c r="G53" s="6"/>
      <c r="H53" s="6"/>
      <c r="I53" s="63">
        <f>SUM(I36:I52)</f>
        <v>90775.32</v>
      </c>
      <c r="J53" s="8"/>
    </row>
    <row r="54" spans="1:10" ht="21" customHeight="1">
      <c r="A54" s="5">
        <v>2</v>
      </c>
      <c r="B54" s="59" t="s">
        <v>62</v>
      </c>
      <c r="C54" s="6"/>
      <c r="D54" s="7"/>
      <c r="E54" s="6"/>
      <c r="F54" s="6"/>
      <c r="G54" s="6"/>
      <c r="H54" s="6"/>
      <c r="I54" s="29"/>
      <c r="J54" s="8"/>
    </row>
    <row r="55" spans="1:10" ht="21" customHeight="1">
      <c r="A55" s="9"/>
      <c r="B55" s="17" t="s">
        <v>518</v>
      </c>
      <c r="C55" s="35">
        <v>1</v>
      </c>
      <c r="D55" s="7" t="s">
        <v>125</v>
      </c>
      <c r="E55" s="35">
        <v>3984</v>
      </c>
      <c r="F55" s="6">
        <f t="shared" ref="F55" si="13">C55*E55</f>
        <v>3984</v>
      </c>
      <c r="G55" s="35">
        <v>300</v>
      </c>
      <c r="H55" s="6">
        <f t="shared" ref="H55" si="14">C55*G55</f>
        <v>300</v>
      </c>
      <c r="I55" s="16">
        <f t="shared" ref="I55" si="15">F55+H55</f>
        <v>4284</v>
      </c>
      <c r="J55" s="34"/>
    </row>
    <row r="56" spans="1:10" ht="21" customHeight="1">
      <c r="A56" s="9"/>
      <c r="B56" s="17" t="s">
        <v>519</v>
      </c>
      <c r="C56" s="35">
        <v>8</v>
      </c>
      <c r="D56" s="7" t="s">
        <v>125</v>
      </c>
      <c r="E56" s="35">
        <v>540</v>
      </c>
      <c r="F56" s="6">
        <f t="shared" ref="F56:F57" si="16">C56*E56</f>
        <v>4320</v>
      </c>
      <c r="G56" s="35">
        <v>115</v>
      </c>
      <c r="H56" s="6">
        <f t="shared" ref="H56:H57" si="17">C56*G56</f>
        <v>920</v>
      </c>
      <c r="I56" s="16">
        <f t="shared" ref="I56:I57" si="18">F56+H56</f>
        <v>5240</v>
      </c>
      <c r="J56" s="34"/>
    </row>
    <row r="57" spans="1:10" ht="21" customHeight="1">
      <c r="A57" s="9"/>
      <c r="B57" s="17" t="s">
        <v>520</v>
      </c>
      <c r="C57" s="35">
        <v>1</v>
      </c>
      <c r="D57" s="7" t="s">
        <v>125</v>
      </c>
      <c r="E57" s="35">
        <v>460</v>
      </c>
      <c r="F57" s="6">
        <f t="shared" si="16"/>
        <v>460</v>
      </c>
      <c r="G57" s="35">
        <v>115</v>
      </c>
      <c r="H57" s="6">
        <f t="shared" si="17"/>
        <v>115</v>
      </c>
      <c r="I57" s="16">
        <f t="shared" si="18"/>
        <v>575</v>
      </c>
      <c r="J57" s="34"/>
    </row>
    <row r="58" spans="1:10" ht="21" customHeight="1">
      <c r="A58" s="9"/>
      <c r="B58" s="17" t="s">
        <v>521</v>
      </c>
      <c r="C58" s="35">
        <v>2</v>
      </c>
      <c r="D58" s="7" t="s">
        <v>125</v>
      </c>
      <c r="E58" s="35">
        <v>1398</v>
      </c>
      <c r="F58" s="6">
        <f t="shared" si="6"/>
        <v>2796</v>
      </c>
      <c r="G58" s="35">
        <v>400</v>
      </c>
      <c r="H58" s="6">
        <f t="shared" si="7"/>
        <v>800</v>
      </c>
      <c r="I58" s="16">
        <f t="shared" ref="I58:I66" si="19">F58+H58</f>
        <v>3596</v>
      </c>
      <c r="J58" s="34"/>
    </row>
    <row r="59" spans="1:10" ht="21" customHeight="1">
      <c r="A59" s="34"/>
      <c r="B59" s="17" t="s">
        <v>522</v>
      </c>
      <c r="C59" s="35">
        <v>1</v>
      </c>
      <c r="D59" s="7" t="s">
        <v>125</v>
      </c>
      <c r="E59" s="35">
        <v>48</v>
      </c>
      <c r="F59" s="6">
        <f t="shared" si="6"/>
        <v>48</v>
      </c>
      <c r="G59" s="35">
        <v>80</v>
      </c>
      <c r="H59" s="6">
        <f t="shared" si="7"/>
        <v>80</v>
      </c>
      <c r="I59" s="16">
        <f t="shared" si="19"/>
        <v>128</v>
      </c>
      <c r="J59" s="34"/>
    </row>
    <row r="60" spans="1:10" ht="21" customHeight="1">
      <c r="A60" s="34"/>
      <c r="B60" s="17" t="s">
        <v>523</v>
      </c>
      <c r="C60" s="35">
        <v>1</v>
      </c>
      <c r="D60" s="7" t="s">
        <v>125</v>
      </c>
      <c r="E60" s="35">
        <v>369</v>
      </c>
      <c r="F60" s="6">
        <f t="shared" si="6"/>
        <v>369</v>
      </c>
      <c r="G60" s="35">
        <v>80</v>
      </c>
      <c r="H60" s="6">
        <f t="shared" si="7"/>
        <v>80</v>
      </c>
      <c r="I60" s="16">
        <f t="shared" si="19"/>
        <v>449</v>
      </c>
      <c r="J60" s="34"/>
    </row>
    <row r="61" spans="1:10" ht="21" customHeight="1">
      <c r="A61" s="34"/>
      <c r="B61" s="17" t="s">
        <v>524</v>
      </c>
      <c r="C61" s="35">
        <v>2</v>
      </c>
      <c r="D61" s="7" t="s">
        <v>125</v>
      </c>
      <c r="E61" s="35">
        <v>163</v>
      </c>
      <c r="F61" s="6">
        <f t="shared" si="6"/>
        <v>326</v>
      </c>
      <c r="G61" s="35">
        <v>80</v>
      </c>
      <c r="H61" s="6">
        <f t="shared" si="7"/>
        <v>160</v>
      </c>
      <c r="I61" s="16">
        <f t="shared" si="19"/>
        <v>486</v>
      </c>
      <c r="J61" s="34"/>
    </row>
    <row r="62" spans="1:10" ht="21" customHeight="1">
      <c r="A62" s="8"/>
      <c r="B62" s="14" t="s">
        <v>525</v>
      </c>
      <c r="C62" s="6">
        <v>2</v>
      </c>
      <c r="D62" s="7" t="s">
        <v>125</v>
      </c>
      <c r="E62" s="6">
        <v>148</v>
      </c>
      <c r="F62" s="6">
        <f t="shared" si="6"/>
        <v>296</v>
      </c>
      <c r="G62" s="6">
        <v>90</v>
      </c>
      <c r="H62" s="6">
        <f t="shared" si="7"/>
        <v>180</v>
      </c>
      <c r="I62" s="16">
        <f t="shared" si="19"/>
        <v>476</v>
      </c>
      <c r="J62" s="8"/>
    </row>
    <row r="63" spans="1:10" ht="21" customHeight="1">
      <c r="A63" s="8"/>
      <c r="B63" s="14" t="s">
        <v>526</v>
      </c>
      <c r="C63" s="6">
        <v>8</v>
      </c>
      <c r="D63" s="7" t="s">
        <v>157</v>
      </c>
      <c r="E63" s="6">
        <v>14.73</v>
      </c>
      <c r="F63" s="6">
        <f t="shared" si="6"/>
        <v>117.84</v>
      </c>
      <c r="G63" s="6">
        <v>20</v>
      </c>
      <c r="H63" s="6">
        <f t="shared" si="7"/>
        <v>160</v>
      </c>
      <c r="I63" s="16">
        <f t="shared" si="19"/>
        <v>277.84000000000003</v>
      </c>
      <c r="J63" s="8"/>
    </row>
    <row r="64" spans="1:10" ht="21" customHeight="1">
      <c r="A64" s="8"/>
      <c r="B64" s="14" t="s">
        <v>527</v>
      </c>
      <c r="C64" s="6">
        <v>1</v>
      </c>
      <c r="D64" s="7" t="s">
        <v>50</v>
      </c>
      <c r="E64" s="6">
        <f>F63*15%</f>
        <v>17.675999999999998</v>
      </c>
      <c r="F64" s="6">
        <f t="shared" si="6"/>
        <v>17.675999999999998</v>
      </c>
      <c r="G64" s="6">
        <v>0</v>
      </c>
      <c r="H64" s="6">
        <f t="shared" si="7"/>
        <v>0</v>
      </c>
      <c r="I64" s="16">
        <f t="shared" si="19"/>
        <v>17.675999999999998</v>
      </c>
      <c r="J64" s="8"/>
    </row>
    <row r="65" spans="1:10" ht="21" customHeight="1">
      <c r="A65" s="8"/>
      <c r="B65" s="14" t="s">
        <v>528</v>
      </c>
      <c r="C65" s="6">
        <v>24</v>
      </c>
      <c r="D65" s="7" t="s">
        <v>157</v>
      </c>
      <c r="E65" s="6">
        <v>10.45</v>
      </c>
      <c r="F65" s="6">
        <f t="shared" si="6"/>
        <v>250.79999999999998</v>
      </c>
      <c r="G65" s="6">
        <v>7</v>
      </c>
      <c r="H65" s="6">
        <f t="shared" si="7"/>
        <v>168</v>
      </c>
      <c r="I65" s="16">
        <f t="shared" si="19"/>
        <v>418.79999999999995</v>
      </c>
      <c r="J65" s="8"/>
    </row>
    <row r="66" spans="1:10" ht="21" customHeight="1">
      <c r="A66" s="8"/>
      <c r="B66" s="14" t="s">
        <v>527</v>
      </c>
      <c r="C66" s="6">
        <v>1</v>
      </c>
      <c r="D66" s="7" t="s">
        <v>50</v>
      </c>
      <c r="E66" s="6">
        <f>(F65)*5%</f>
        <v>12.54</v>
      </c>
      <c r="F66" s="6">
        <f t="shared" si="6"/>
        <v>12.54</v>
      </c>
      <c r="G66" s="6">
        <v>0</v>
      </c>
      <c r="H66" s="6">
        <f t="shared" si="7"/>
        <v>0</v>
      </c>
      <c r="I66" s="16">
        <f t="shared" si="19"/>
        <v>12.54</v>
      </c>
      <c r="J66" s="8"/>
    </row>
    <row r="67" spans="1:10" ht="21" customHeight="1">
      <c r="A67" s="8"/>
      <c r="B67" s="14"/>
      <c r="C67" s="6"/>
      <c r="D67" s="7"/>
      <c r="E67" s="6"/>
      <c r="F67" s="6"/>
      <c r="G67" s="6"/>
      <c r="H67" s="6"/>
      <c r="I67" s="16"/>
      <c r="J67" s="8"/>
    </row>
    <row r="68" spans="1:10" ht="21" customHeight="1" thickBot="1">
      <c r="A68" s="8"/>
      <c r="B68" s="5" t="s">
        <v>529</v>
      </c>
      <c r="C68" s="6"/>
      <c r="D68" s="7"/>
      <c r="E68" s="6"/>
      <c r="F68" s="6"/>
      <c r="G68" s="6"/>
      <c r="H68" s="6"/>
      <c r="I68" s="63">
        <f>SUM(I55:I66)</f>
        <v>15960.856</v>
      </c>
      <c r="J68" s="8"/>
    </row>
    <row r="69" spans="1:10" ht="21" customHeight="1">
      <c r="A69" s="497"/>
      <c r="B69" s="323"/>
      <c r="C69" s="323"/>
      <c r="D69" s="323"/>
      <c r="E69" s="323"/>
      <c r="F69" s="323"/>
      <c r="G69" s="323"/>
      <c r="H69" s="323"/>
      <c r="I69" s="499"/>
      <c r="J69" s="323"/>
    </row>
    <row r="70" spans="1:10" ht="21" customHeight="1">
      <c r="A70" s="497"/>
      <c r="B70" s="323"/>
      <c r="C70" s="323"/>
      <c r="D70" s="323"/>
      <c r="E70" s="323"/>
      <c r="F70" s="323"/>
      <c r="G70" s="323"/>
      <c r="H70" s="323"/>
      <c r="I70" s="498"/>
      <c r="J70" s="323"/>
    </row>
    <row r="71" spans="1:10" ht="21" customHeight="1">
      <c r="A71" s="497"/>
      <c r="B71" s="323"/>
      <c r="C71" s="323"/>
      <c r="D71" s="323"/>
      <c r="E71" s="323"/>
      <c r="F71" s="323"/>
      <c r="G71" s="323"/>
      <c r="H71" s="323"/>
      <c r="I71" s="498"/>
      <c r="J71" s="323"/>
    </row>
    <row r="72" spans="1:10" ht="21" customHeight="1">
      <c r="A72" s="497"/>
      <c r="B72" s="323"/>
      <c r="C72" s="323"/>
      <c r="D72" s="323"/>
      <c r="E72" s="323"/>
      <c r="F72" s="323"/>
      <c r="G72" s="323"/>
      <c r="H72" s="323"/>
      <c r="I72" s="498"/>
      <c r="J72" s="323"/>
    </row>
    <row r="73" spans="1:10" ht="21" customHeight="1">
      <c r="A73" s="497"/>
      <c r="B73" s="323"/>
      <c r="C73" s="323"/>
      <c r="D73" s="323"/>
      <c r="E73" s="323"/>
      <c r="F73" s="323"/>
      <c r="G73" s="323"/>
      <c r="H73" s="323"/>
      <c r="I73" s="498"/>
      <c r="J73" s="323"/>
    </row>
    <row r="74" spans="1:10" ht="21" customHeight="1">
      <c r="A74" s="497"/>
      <c r="B74" s="323"/>
      <c r="C74" s="323"/>
      <c r="D74" s="323"/>
      <c r="E74" s="323"/>
      <c r="F74" s="323"/>
      <c r="G74" s="323"/>
      <c r="H74" s="323"/>
      <c r="I74" s="498"/>
      <c r="J74" s="323"/>
    </row>
    <row r="75" spans="1:10" ht="21" customHeight="1">
      <c r="A75" s="497"/>
      <c r="B75" s="323"/>
      <c r="C75" s="323"/>
      <c r="D75" s="323"/>
      <c r="E75" s="323"/>
      <c r="F75" s="323"/>
      <c r="G75" s="323"/>
      <c r="H75" s="323"/>
      <c r="I75" s="498"/>
      <c r="J75" s="323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7" firstPageNumber="26" orientation="landscape" useFirstPageNumber="1" r:id="rId1"/>
  <headerFooter alignWithMargins="0">
    <oddHeader xml:space="preserve">&amp;R&amp;"TH SarabunPSK,ธรรมดา"&amp;12แบบ ปร.4 แผ่นที่ &amp;P/48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Lenovo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 User</dc:creator>
  <cp:keywords/>
  <dc:description/>
  <cp:lastModifiedBy/>
  <cp:revision/>
  <dcterms:created xsi:type="dcterms:W3CDTF">2013-06-26T03:49:06Z</dcterms:created>
  <dcterms:modified xsi:type="dcterms:W3CDTF">2025-02-19T02:59:43Z</dcterms:modified>
  <cp:category/>
  <cp:contentStatus/>
</cp:coreProperties>
</file>